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231"/>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63\"/>
    </mc:Choice>
  </mc:AlternateContent>
  <xr:revisionPtr revIDLastSave="0" documentId="13_ncr:1_{763D0942-8582-43CE-A187-B665A970ED0B}" xr6:coauthVersionLast="45" xr6:coauthVersionMax="45" xr10:uidLastSave="{00000000-0000-0000-0000-000000000000}"/>
  <bookViews>
    <workbookView xWindow="7680" yWindow="2460" windowWidth="20490" windowHeight="12525" tabRatio="842" xr2:uid="{00000000-000D-0000-FFFF-FFFF00000000}"/>
  </bookViews>
  <sheets>
    <sheet name="Formato" sheetId="316" r:id="rId1"/>
    <sheet name="Predial" sheetId="935" r:id="rId2"/>
    <sheet name="FINANCIERO" sheetId="941" r:id="rId3"/>
    <sheet name="Registro fotográfico social" sheetId="940" r:id="rId4"/>
    <sheet name="Registro fotográfico redes" sheetId="703" r:id="rId5"/>
    <sheet name="Registro fotográfico técnico" sheetId="931" r:id="rId6"/>
    <sheet name="Registro fotográfico túnel" sheetId="932" r:id="rId7"/>
    <sheet name="Registro fotográfico puentes" sheetId="933" r:id="rId8"/>
    <sheet name="Registro fotográfico OyM" sheetId="934" r:id="rId9"/>
    <sheet name="Reg fotográfico ambiental UF1y3" sheetId="936" r:id="rId10"/>
    <sheet name="Reg fotográfico ambiental UF2,1" sheetId="937" r:id="rId11"/>
    <sheet name="Reg fot ambien PAGA UF1 y 2,1" sheetId="938" r:id="rId12"/>
    <sheet name="Reg fot ambien PAGA OyM" sheetId="939" r:id="rId13"/>
  </sheets>
  <externalReferences>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s>
  <definedNames>
    <definedName name="\0" localSheetId="12">#REF!</definedName>
    <definedName name="\0" localSheetId="11">#REF!</definedName>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2">#REF!</definedName>
    <definedName name="\d" localSheetId="11">#REF!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2">#REF!</definedName>
    <definedName name="\g" localSheetId="11">#REF!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2">#REF!</definedName>
    <definedName name="\m" localSheetId="11">#REF!</definedName>
    <definedName name="\m" localSheetId="10">#REF!</definedName>
    <definedName name="\m" localSheetId="4">#REF!</definedName>
    <definedName name="\m" localSheetId="5">#REF!</definedName>
    <definedName name="\m">#REF!</definedName>
    <definedName name="\n" localSheetId="12">#REF!</definedName>
    <definedName name="\n" localSheetId="11">#REF!</definedName>
    <definedName name="\n" localSheetId="10">#REF!</definedName>
    <definedName name="\n" localSheetId="4">#REF!</definedName>
    <definedName name="\n" localSheetId="5">#REF!</definedName>
    <definedName name="\n">#REF!</definedName>
    <definedName name="\p" localSheetId="12">#REF!</definedName>
    <definedName name="\p" localSheetId="11">#REF!</definedName>
    <definedName name="\p" localSheetId="10">#REF!</definedName>
    <definedName name="\p" localSheetId="4">#REF!</definedName>
    <definedName name="\p" localSheetId="5">#REF!</definedName>
    <definedName name="\p">#REF!</definedName>
    <definedName name="\w" localSheetId="12">#REF!</definedName>
    <definedName name="\w" localSheetId="11">#REF!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12">[1]DATOS!$I:$I</definedName>
    <definedName name="____________________________gol2" localSheetId="11">[1]DATOS!$I:$I</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12">[1]DATOS!$M:$M</definedName>
    <definedName name="____________________________gol3" localSheetId="11">[1]DATOS!$M:$M</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12">[1]DATOS!$G:$G</definedName>
    <definedName name="____________________________pes1" localSheetId="11">[1]DATOS!$G:$G</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12">[1]DATOS!$V:$V</definedName>
    <definedName name="____________________________pes10" localSheetId="11">[1]DATOS!$V:$V</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12">[1]DATOS!$H:$H</definedName>
    <definedName name="____________________________pes2" localSheetId="11">[1]DATOS!$H:$H</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12">[1]DATOS!$K:$K</definedName>
    <definedName name="____________________________pes3" localSheetId="11">[1]DATOS!$K:$K</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12">[1]DATOS!$L:$L</definedName>
    <definedName name="____________________________pes4" localSheetId="11">[1]DATOS!$L:$L</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12">[1]DATOS!$O:$O</definedName>
    <definedName name="____________________________pes5" localSheetId="11">[1]DATOS!$O:$O</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12">[1]DATOS!$P:$P</definedName>
    <definedName name="____________________________pes6" localSheetId="11">[1]DATOS!$P:$P</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12">[1]DATOS!$R:$R</definedName>
    <definedName name="____________________________pes7" localSheetId="11">[1]DATOS!$R:$R</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12">[1]DATOS!$S:$S</definedName>
    <definedName name="____________________________pes8" localSheetId="11">[1]DATOS!$S:$S</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12">[1]DATOS!$U:$U</definedName>
    <definedName name="____________________________pes9" localSheetId="11">[1]DATOS!$U:$U</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12">[1]DATOS!$I:$I</definedName>
    <definedName name="___________________________gol2" localSheetId="11">[1]DATOS!$I:$I</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12">[1]DATOS!$M:$M</definedName>
    <definedName name="___________________________gol3" localSheetId="11">[1]DATOS!$M:$M</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12">[1]DATOS!$G:$G</definedName>
    <definedName name="___________________________pes1" localSheetId="11">[1]DATOS!$G:$G</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12">[1]DATOS!$V:$V</definedName>
    <definedName name="___________________________pes10" localSheetId="11">[1]DATOS!$V:$V</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12">[1]DATOS!$H:$H</definedName>
    <definedName name="___________________________pes2" localSheetId="11">[1]DATOS!$H:$H</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12">[1]DATOS!$K:$K</definedName>
    <definedName name="___________________________pes3" localSheetId="11">[1]DATOS!$K:$K</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12">[1]DATOS!$L:$L</definedName>
    <definedName name="___________________________pes4" localSheetId="11">[1]DATOS!$L:$L</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12">[1]DATOS!$O:$O</definedName>
    <definedName name="___________________________pes5" localSheetId="11">[1]DATOS!$O:$O</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12">[1]DATOS!$P:$P</definedName>
    <definedName name="___________________________pes6" localSheetId="11">[1]DATOS!$P:$P</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12">[1]DATOS!$R:$R</definedName>
    <definedName name="___________________________pes7" localSheetId="11">[1]DATOS!$R:$R</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12">[1]DATOS!$S:$S</definedName>
    <definedName name="___________________________pes8" localSheetId="11">[1]DATOS!$S:$S</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12">[1]DATOS!$U:$U</definedName>
    <definedName name="___________________________pes9" localSheetId="11">[1]DATOS!$U:$U</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12">[1]DATOS!$I:$I</definedName>
    <definedName name="__________________________gol2" localSheetId="11">[1]DATOS!$I:$I</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12">[1]DATOS!$M:$M</definedName>
    <definedName name="__________________________gol3" localSheetId="11">[1]DATOS!$M:$M</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12">[1]DATOS!$G:$G</definedName>
    <definedName name="__________________________pes1" localSheetId="11">[1]DATOS!$G:$G</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12">[1]DATOS!$V:$V</definedName>
    <definedName name="__________________________pes10" localSheetId="11">[1]DATOS!$V:$V</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12">[1]DATOS!$H:$H</definedName>
    <definedName name="__________________________pes2" localSheetId="11">[1]DATOS!$H:$H</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12">[1]DATOS!$K:$K</definedName>
    <definedName name="__________________________pes3" localSheetId="11">[1]DATOS!$K:$K</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12">[1]DATOS!$L:$L</definedName>
    <definedName name="__________________________pes4" localSheetId="11">[1]DATOS!$L:$L</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12">[1]DATOS!$O:$O</definedName>
    <definedName name="__________________________pes5" localSheetId="11">[1]DATOS!$O:$O</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12">[1]DATOS!$P:$P</definedName>
    <definedName name="__________________________pes6" localSheetId="11">[1]DATOS!$P:$P</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12">[1]DATOS!$R:$R</definedName>
    <definedName name="__________________________pes7" localSheetId="11">[1]DATOS!$R:$R</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12">[1]DATOS!$S:$S</definedName>
    <definedName name="__________________________pes8" localSheetId="11">[1]DATOS!$S:$S</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12">[1]DATOS!$U:$U</definedName>
    <definedName name="__________________________pes9" localSheetId="11">[1]DATOS!$U:$U</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12">[1]DATOS!$I:$I</definedName>
    <definedName name="_________________________gol2" localSheetId="11">[1]DATOS!$I:$I</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12">[1]DATOS!$M:$M</definedName>
    <definedName name="_________________________gol3" localSheetId="11">[1]DATOS!$M:$M</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12">[1]DATOS!$G:$G</definedName>
    <definedName name="_________________________pes1" localSheetId="11">[1]DATOS!$G:$G</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12">[1]DATOS!$V:$V</definedName>
    <definedName name="_________________________pes10" localSheetId="11">[1]DATOS!$V:$V</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12">[1]DATOS!$H:$H</definedName>
    <definedName name="_________________________pes2" localSheetId="11">[1]DATOS!$H:$H</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12">[1]DATOS!$K:$K</definedName>
    <definedName name="_________________________pes3" localSheetId="11">[1]DATOS!$K:$K</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12">[1]DATOS!$L:$L</definedName>
    <definedName name="_________________________pes4" localSheetId="11">[1]DATOS!$L:$L</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12">[1]DATOS!$O:$O</definedName>
    <definedName name="_________________________pes5" localSheetId="11">[1]DATOS!$O:$O</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12">[1]DATOS!$P:$P</definedName>
    <definedName name="_________________________pes6" localSheetId="11">[1]DATOS!$P:$P</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12">[1]DATOS!$R:$R</definedName>
    <definedName name="_________________________pes7" localSheetId="11">[1]DATOS!$R:$R</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12">[1]DATOS!$S:$S</definedName>
    <definedName name="_________________________pes8" localSheetId="11">[1]DATOS!$S:$S</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12">[1]DATOS!$U:$U</definedName>
    <definedName name="_________________________pes9" localSheetId="11">[1]DATOS!$U:$U</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12">[1]DATOS!$I:$I</definedName>
    <definedName name="________________________gol2" localSheetId="11">[1]DATOS!$I:$I</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12">[1]DATOS!$M:$M</definedName>
    <definedName name="________________________gol3" localSheetId="11">[1]DATOS!$M:$M</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12">[1]DATOS!$G:$G</definedName>
    <definedName name="________________________pes1" localSheetId="11">[1]DATOS!$G:$G</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12">[1]DATOS!$V:$V</definedName>
    <definedName name="________________________pes10" localSheetId="11">[1]DATOS!$V:$V</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12">[1]DATOS!$H:$H</definedName>
    <definedName name="________________________pes2" localSheetId="11">[1]DATOS!$H:$H</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12">[1]DATOS!$K:$K</definedName>
    <definedName name="________________________pes3" localSheetId="11">[1]DATOS!$K:$K</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12">[1]DATOS!$L:$L</definedName>
    <definedName name="________________________pes4" localSheetId="11">[1]DATOS!$L:$L</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12">[1]DATOS!$O:$O</definedName>
    <definedName name="________________________pes5" localSheetId="11">[1]DATOS!$O:$O</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12">[1]DATOS!$P:$P</definedName>
    <definedName name="________________________pes6" localSheetId="11">[1]DATOS!$P:$P</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12">[1]DATOS!$R:$R</definedName>
    <definedName name="________________________pes7" localSheetId="11">[1]DATOS!$R:$R</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12">[1]DATOS!$S:$S</definedName>
    <definedName name="________________________pes8" localSheetId="11">[1]DATOS!$S:$S</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12">[1]DATOS!$U:$U</definedName>
    <definedName name="________________________pes9" localSheetId="11">[1]DATOS!$U:$U</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12">[1]DATOS!$I:$I</definedName>
    <definedName name="_______________________gol2" localSheetId="11">[1]DATOS!$I:$I</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12">[1]DATOS!$M:$M</definedName>
    <definedName name="_______________________gol3" localSheetId="11">[1]DATOS!$M:$M</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12">[1]DATOS!$G:$G</definedName>
    <definedName name="_______________________pes1" localSheetId="11">[1]DATOS!$G:$G</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12">[1]DATOS!$V:$V</definedName>
    <definedName name="_______________________pes10" localSheetId="11">[1]DATOS!$V:$V</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12">[1]DATOS!$H:$H</definedName>
    <definedName name="_______________________pes2" localSheetId="11">[1]DATOS!$H:$H</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12">[1]DATOS!$K:$K</definedName>
    <definedName name="_______________________pes3" localSheetId="11">[1]DATOS!$K:$K</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12">[1]DATOS!$L:$L</definedName>
    <definedName name="_______________________pes4" localSheetId="11">[1]DATOS!$L:$L</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12">[1]DATOS!$O:$O</definedName>
    <definedName name="_______________________pes5" localSheetId="11">[1]DATOS!$O:$O</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12">[1]DATOS!$P:$P</definedName>
    <definedName name="_______________________pes6" localSheetId="11">[1]DATOS!$P:$P</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12">[1]DATOS!$R:$R</definedName>
    <definedName name="_______________________pes7" localSheetId="11">[1]DATOS!$R:$R</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12">[1]DATOS!$S:$S</definedName>
    <definedName name="_______________________pes8" localSheetId="11">[1]DATOS!$S:$S</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12">[1]DATOS!$U:$U</definedName>
    <definedName name="_______________________pes9" localSheetId="11">[1]DATOS!$U:$U</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12">[1]DATOS!$I:$I</definedName>
    <definedName name="______________________gol2" localSheetId="11">[1]DATOS!$I:$I</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12">[1]DATOS!$M:$M</definedName>
    <definedName name="______________________gol3" localSheetId="11">[1]DATOS!$M:$M</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12">[1]DATOS!$G:$G</definedName>
    <definedName name="______________________pes1" localSheetId="11">[1]DATOS!$G:$G</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12">[1]DATOS!$V:$V</definedName>
    <definedName name="______________________pes10" localSheetId="11">[1]DATOS!$V:$V</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12">[1]DATOS!$H:$H</definedName>
    <definedName name="______________________pes2" localSheetId="11">[1]DATOS!$H:$H</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12">[1]DATOS!$K:$K</definedName>
    <definedName name="______________________pes3" localSheetId="11">[1]DATOS!$K:$K</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12">[1]DATOS!$L:$L</definedName>
    <definedName name="______________________pes4" localSheetId="11">[1]DATOS!$L:$L</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12">[1]DATOS!$O:$O</definedName>
    <definedName name="______________________pes5" localSheetId="11">[1]DATOS!$O:$O</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12">[1]DATOS!$P:$P</definedName>
    <definedName name="______________________pes6" localSheetId="11">[1]DATOS!$P:$P</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12">[1]DATOS!$R:$R</definedName>
    <definedName name="______________________pes7" localSheetId="11">[1]DATOS!$R:$R</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12">[1]DATOS!$S:$S</definedName>
    <definedName name="______________________pes8" localSheetId="11">[1]DATOS!$S:$S</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12">[1]DATOS!$U:$U</definedName>
    <definedName name="______________________pes9" localSheetId="11">[1]DATOS!$U:$U</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12">[1]DATOS!$I:$I</definedName>
    <definedName name="_____________________gol2" localSheetId="11">[1]DATOS!$I:$I</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12">[1]DATOS!$M:$M</definedName>
    <definedName name="_____________________gol3" localSheetId="11">[1]DATOS!$M:$M</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12">[1]DATOS!$G:$G</definedName>
    <definedName name="_____________________pes1" localSheetId="11">[1]DATOS!$G:$G</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12">[1]DATOS!$V:$V</definedName>
    <definedName name="_____________________pes10" localSheetId="11">[1]DATOS!$V:$V</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12">[1]DATOS!$H:$H</definedName>
    <definedName name="_____________________pes2" localSheetId="11">[1]DATOS!$H:$H</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12">[1]DATOS!$K:$K</definedName>
    <definedName name="_____________________pes3" localSheetId="11">[1]DATOS!$K:$K</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12">[1]DATOS!$L:$L</definedName>
    <definedName name="_____________________pes4" localSheetId="11">[1]DATOS!$L:$L</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12">[1]DATOS!$O:$O</definedName>
    <definedName name="_____________________pes5" localSheetId="11">[1]DATOS!$O:$O</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12">[1]DATOS!$P:$P</definedName>
    <definedName name="_____________________pes6" localSheetId="11">[1]DATOS!$P:$P</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12">[1]DATOS!$R:$R</definedName>
    <definedName name="_____________________pes7" localSheetId="11">[1]DATOS!$R:$R</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12">[1]DATOS!$S:$S</definedName>
    <definedName name="_____________________pes8" localSheetId="11">[1]DATOS!$S:$S</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12">[1]DATOS!$U:$U</definedName>
    <definedName name="_____________________pes9" localSheetId="11">[1]DATOS!$U:$U</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12">[1]DATOS!$I:$I</definedName>
    <definedName name="____________________gol2" localSheetId="11">[1]DATOS!$I:$I</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12">[1]DATOS!$M:$M</definedName>
    <definedName name="____________________gol3" localSheetId="11">[1]DATOS!$M:$M</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12">[1]DATOS!$G:$G</definedName>
    <definedName name="____________________pes1" localSheetId="11">[1]DATOS!$G:$G</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12">[1]DATOS!$V:$V</definedName>
    <definedName name="____________________pes10" localSheetId="11">[1]DATOS!$V:$V</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12">[1]DATOS!$H:$H</definedName>
    <definedName name="____________________pes2" localSheetId="11">[1]DATOS!$H:$H</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12">[1]DATOS!$K:$K</definedName>
    <definedName name="____________________pes3" localSheetId="11">[1]DATOS!$K:$K</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12">[1]DATOS!$L:$L</definedName>
    <definedName name="____________________pes4" localSheetId="11">[1]DATOS!$L:$L</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12">[1]DATOS!$O:$O</definedName>
    <definedName name="____________________pes5" localSheetId="11">[1]DATOS!$O:$O</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12">[1]DATOS!$P:$P</definedName>
    <definedName name="____________________pes6" localSheetId="11">[1]DATOS!$P:$P</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12">[1]DATOS!$R:$R</definedName>
    <definedName name="____________________pes7" localSheetId="11">[1]DATOS!$R:$R</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12">[1]DATOS!$S:$S</definedName>
    <definedName name="____________________pes8" localSheetId="11">[1]DATOS!$S:$S</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12">[1]DATOS!$U:$U</definedName>
    <definedName name="____________________pes9" localSheetId="11">[1]DATOS!$U:$U</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12">[1]DATOS!$I:$I</definedName>
    <definedName name="___________________gol2" localSheetId="11">[1]DATOS!$I:$I</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12">[1]DATOS!$M:$M</definedName>
    <definedName name="___________________gol3" localSheetId="11">[1]DATOS!$M:$M</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12">[1]DATOS!$G:$G</definedName>
    <definedName name="___________________pes1" localSheetId="11">[1]DATOS!$G:$G</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12">[1]DATOS!$V:$V</definedName>
    <definedName name="___________________pes10" localSheetId="11">[1]DATOS!$V:$V</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12">[1]DATOS!$H:$H</definedName>
    <definedName name="___________________pes2" localSheetId="11">[1]DATOS!$H:$H</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12">[1]DATOS!$K:$K</definedName>
    <definedName name="___________________pes3" localSheetId="11">[1]DATOS!$K:$K</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12">[1]DATOS!$L:$L</definedName>
    <definedName name="___________________pes4" localSheetId="11">[1]DATOS!$L:$L</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12">[1]DATOS!$O:$O</definedName>
    <definedName name="___________________pes5" localSheetId="11">[1]DATOS!$O:$O</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12">[1]DATOS!$P:$P</definedName>
    <definedName name="___________________pes6" localSheetId="11">[1]DATOS!$P:$P</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12">[1]DATOS!$R:$R</definedName>
    <definedName name="___________________pes7" localSheetId="11">[1]DATOS!$R:$R</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12">[1]DATOS!$S:$S</definedName>
    <definedName name="___________________pes8" localSheetId="11">[1]DATOS!$S:$S</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12">[1]DATOS!$U:$U</definedName>
    <definedName name="___________________pes9" localSheetId="11">[1]DATOS!$U:$U</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12">#REF!</definedName>
    <definedName name="_____________K1" localSheetId="11">#REF!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2">#REF!</definedName>
    <definedName name="_____________L1" localSheetId="1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2">#REF!</definedName>
    <definedName name="_____________L2" localSheetId="1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12">#REF!</definedName>
    <definedName name="____________K1" localSheetId="11">#REF!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2">#REF!</definedName>
    <definedName name="____________L1" localSheetId="1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2">#REF!</definedName>
    <definedName name="____________L2" localSheetId="1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12">#REF!</definedName>
    <definedName name="___________a03" localSheetId="11">#REF!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2">#REF!</definedName>
    <definedName name="___________A1" localSheetId="11">#REF!</definedName>
    <definedName name="___________A1" localSheetId="10">#REF!</definedName>
    <definedName name="___________A1" localSheetId="8">#REF!</definedName>
    <definedName name="___________A1" localSheetId="4">#REF!</definedName>
    <definedName name="___________A1">#REF!</definedName>
    <definedName name="___________A25" localSheetId="12">#REF!</definedName>
    <definedName name="___________A25" localSheetId="1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2">#REF!</definedName>
    <definedName name="___________CD1" localSheetId="11">#REF!</definedName>
    <definedName name="___________CD1" localSheetId="10">#REF!</definedName>
    <definedName name="___________CD1" localSheetId="4">#REF!</definedName>
    <definedName name="___________CD1">#REF!</definedName>
    <definedName name="___________ddd1" localSheetId="12">#REF!</definedName>
    <definedName name="___________ddd1" localSheetId="11">#REF!</definedName>
    <definedName name="___________ddd1" localSheetId="10">#REF!</definedName>
    <definedName name="___________ddd1" localSheetId="4">#REF!</definedName>
    <definedName name="___________ddd1">#REF!</definedName>
    <definedName name="___________G2" localSheetId="12">#REF!</definedName>
    <definedName name="___________G2" localSheetId="1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12">#REF!</definedName>
    <definedName name="___________JJ1" localSheetId="11">#REF!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2">#REF!</definedName>
    <definedName name="___________K1" localSheetId="11">#REF!</definedName>
    <definedName name="___________K1" localSheetId="10">#REF!</definedName>
    <definedName name="___________K1" localSheetId="8">#REF!</definedName>
    <definedName name="___________K1" localSheetId="4">#REF!</definedName>
    <definedName name="___________K1">#REF!</definedName>
    <definedName name="___________L1" localSheetId="12">#REF!</definedName>
    <definedName name="___________L1" localSheetId="11">#REF!</definedName>
    <definedName name="___________L1" localSheetId="10">#REF!</definedName>
    <definedName name="___________L1" localSheetId="8">#REF!</definedName>
    <definedName name="___________L1" localSheetId="4">#REF!</definedName>
    <definedName name="___________L1">#REF!</definedName>
    <definedName name="___________L2" localSheetId="12">#REF!</definedName>
    <definedName name="___________L2" localSheetId="1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12">#REF!</definedName>
    <definedName name="__________K1" localSheetId="11">#REF!</definedName>
    <definedName name="__________K1" localSheetId="10">#REF!</definedName>
    <definedName name="__________K1" localSheetId="8">#REF!</definedName>
    <definedName name="__________K1" localSheetId="4">#REF!</definedName>
    <definedName name="__________K1">#REF!</definedName>
    <definedName name="__________L1" localSheetId="12">#REF!</definedName>
    <definedName name="__________L1" localSheetId="11">#REF!</definedName>
    <definedName name="__________L1" localSheetId="10">#REF!</definedName>
    <definedName name="__________L1" localSheetId="8">#REF!</definedName>
    <definedName name="__________L1" localSheetId="4">#REF!</definedName>
    <definedName name="__________L1">#REF!</definedName>
    <definedName name="__________L2" localSheetId="12">#REF!</definedName>
    <definedName name="__________L2" localSheetId="1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12">#REF!</definedName>
    <definedName name="_________a03" localSheetId="11">#REF!</definedName>
    <definedName name="_________a03" localSheetId="10">#REF!</definedName>
    <definedName name="_________a03" localSheetId="8">#REF!</definedName>
    <definedName name="_________a03" localSheetId="4">#REF!</definedName>
    <definedName name="_________a03">#REF!</definedName>
    <definedName name="_________A1" localSheetId="12">#REF!</definedName>
    <definedName name="_________A1" localSheetId="11">#REF!</definedName>
    <definedName name="_________A1" localSheetId="10">#REF!</definedName>
    <definedName name="_________A1" localSheetId="8">#REF!</definedName>
    <definedName name="_________A1" localSheetId="4">#REF!</definedName>
    <definedName name="_________A1">#REF!</definedName>
    <definedName name="_________A25" localSheetId="12">#REF!</definedName>
    <definedName name="_________A25" localSheetId="11">#REF!</definedName>
    <definedName name="_________A25" localSheetId="10">#REF!</definedName>
    <definedName name="_________A25" localSheetId="8">#REF!</definedName>
    <definedName name="_________A25" localSheetId="4">#REF!</definedName>
    <definedName name="_________A25">#REF!</definedName>
    <definedName name="_________CD1" localSheetId="12">#REF!</definedName>
    <definedName name="_________CD1" localSheetId="11">#REF!</definedName>
    <definedName name="_________CD1" localSheetId="10">#REF!</definedName>
    <definedName name="_________CD1" localSheetId="4">#REF!</definedName>
    <definedName name="_________CD1">#REF!</definedName>
    <definedName name="_________ddd1" localSheetId="12">#REF!</definedName>
    <definedName name="_________ddd1" localSheetId="11">#REF!</definedName>
    <definedName name="_________ddd1" localSheetId="10">#REF!</definedName>
    <definedName name="_________ddd1" localSheetId="4">#REF!</definedName>
    <definedName name="_________ddd1">#REF!</definedName>
    <definedName name="_________G2" localSheetId="12">#REF!</definedName>
    <definedName name="_________G2" localSheetId="1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12">#REF!</definedName>
    <definedName name="_________JJ1" localSheetId="11">#REF!</definedName>
    <definedName name="_________JJ1" localSheetId="10">#REF!</definedName>
    <definedName name="_________JJ1" localSheetId="8">#REF!</definedName>
    <definedName name="_________JJ1" localSheetId="4">#REF!</definedName>
    <definedName name="_________JJ1">#REF!</definedName>
    <definedName name="_________K1" localSheetId="12">#REF!</definedName>
    <definedName name="_________K1" localSheetId="11">#REF!</definedName>
    <definedName name="_________K1" localSheetId="10">#REF!</definedName>
    <definedName name="_________K1" localSheetId="8">#REF!</definedName>
    <definedName name="_________K1" localSheetId="4">#REF!</definedName>
    <definedName name="_________K1">#REF!</definedName>
    <definedName name="_________L1" localSheetId="12">#REF!</definedName>
    <definedName name="_________L1" localSheetId="11">#REF!</definedName>
    <definedName name="_________L1" localSheetId="10">#REF!</definedName>
    <definedName name="_________L1" localSheetId="8">#REF!</definedName>
    <definedName name="_________L1" localSheetId="4">#REF!</definedName>
    <definedName name="_________L1">#REF!</definedName>
    <definedName name="_________L2" localSheetId="12">#REF!</definedName>
    <definedName name="_________L2" localSheetId="1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12">#REF!</definedName>
    <definedName name="_________vz2" localSheetId="11">#REF!</definedName>
    <definedName name="_________vz2" localSheetId="10">#REF!</definedName>
    <definedName name="_________vz2" localSheetId="8">#REF!</definedName>
    <definedName name="_________vz2" localSheetId="4">#REF!</definedName>
    <definedName name="_________vz2">#REF!</definedName>
    <definedName name="________a03" localSheetId="12">#REF!</definedName>
    <definedName name="________a03" localSheetId="11">#REF!</definedName>
    <definedName name="________a03" localSheetId="10">#REF!</definedName>
    <definedName name="________a03" localSheetId="8">#REF!</definedName>
    <definedName name="________a03" localSheetId="4">#REF!</definedName>
    <definedName name="________a03">#REF!</definedName>
    <definedName name="________A1" localSheetId="12">#REF!</definedName>
    <definedName name="________A1" localSheetId="11">#REF!</definedName>
    <definedName name="________A1" localSheetId="10">#REF!</definedName>
    <definedName name="________A1" localSheetId="8">#REF!</definedName>
    <definedName name="________A1" localSheetId="4">#REF!</definedName>
    <definedName name="________A1">#REF!</definedName>
    <definedName name="________A25" localSheetId="12">#REF!</definedName>
    <definedName name="________A25" localSheetId="11">#REF!</definedName>
    <definedName name="________A25" localSheetId="10">#REF!</definedName>
    <definedName name="________A25" localSheetId="4">#REF!</definedName>
    <definedName name="________A25">#REF!</definedName>
    <definedName name="________CD1" localSheetId="12">#REF!</definedName>
    <definedName name="________CD1" localSheetId="11">#REF!</definedName>
    <definedName name="________CD1" localSheetId="10">#REF!</definedName>
    <definedName name="________CD1" localSheetId="4">#REF!</definedName>
    <definedName name="________CD1">#REF!</definedName>
    <definedName name="________ddd1" localSheetId="12">#REF!</definedName>
    <definedName name="________ddd1" localSheetId="11">#REF!</definedName>
    <definedName name="________ddd1" localSheetId="10">#REF!</definedName>
    <definedName name="________ddd1" localSheetId="4">#REF!</definedName>
    <definedName name="________ddd1">#REF!</definedName>
    <definedName name="________G2" localSheetId="12">#REF!</definedName>
    <definedName name="________G2" localSheetId="1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12">#REF!</definedName>
    <definedName name="________JJ1" localSheetId="11">#REF!</definedName>
    <definedName name="________JJ1" localSheetId="10">#REF!</definedName>
    <definedName name="________JJ1" localSheetId="8">#REF!</definedName>
    <definedName name="________JJ1" localSheetId="4">#REF!</definedName>
    <definedName name="________JJ1">#REF!</definedName>
    <definedName name="________K1" localSheetId="12">#REF!</definedName>
    <definedName name="________K1" localSheetId="11">#REF!</definedName>
    <definedName name="________K1" localSheetId="10">#REF!</definedName>
    <definedName name="________K1" localSheetId="8">#REF!</definedName>
    <definedName name="________K1" localSheetId="4">#REF!</definedName>
    <definedName name="________K1">#REF!</definedName>
    <definedName name="________L1" localSheetId="12">#REF!</definedName>
    <definedName name="________L1" localSheetId="11">#REF!</definedName>
    <definedName name="________L1" localSheetId="10">#REF!</definedName>
    <definedName name="________L1" localSheetId="8">#REF!</definedName>
    <definedName name="________L1" localSheetId="4">#REF!</definedName>
    <definedName name="________L1">#REF!</definedName>
    <definedName name="________L2" localSheetId="12">#REF!</definedName>
    <definedName name="________L2" localSheetId="1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12">#REF!</definedName>
    <definedName name="________vz2" localSheetId="11">#REF!</definedName>
    <definedName name="________vz2" localSheetId="10">#REF!</definedName>
    <definedName name="________vz2" localSheetId="8">#REF!</definedName>
    <definedName name="________vz2" localSheetId="4">#REF!</definedName>
    <definedName name="________vz2">#REF!</definedName>
    <definedName name="_______a03" localSheetId="12">#REF!</definedName>
    <definedName name="_______a03" localSheetId="11">#REF!</definedName>
    <definedName name="_______a03" localSheetId="10">#REF!</definedName>
    <definedName name="_______a03" localSheetId="8">#REF!</definedName>
    <definedName name="_______a03" localSheetId="4">#REF!</definedName>
    <definedName name="_______a03">#REF!</definedName>
    <definedName name="_______A1" localSheetId="12">#REF!</definedName>
    <definedName name="_______A1" localSheetId="11">#REF!</definedName>
    <definedName name="_______A1" localSheetId="10">#REF!</definedName>
    <definedName name="_______A1" localSheetId="8">#REF!</definedName>
    <definedName name="_______A1" localSheetId="4">#REF!</definedName>
    <definedName name="_______A1">#REF!</definedName>
    <definedName name="_______A25" localSheetId="12">#REF!</definedName>
    <definedName name="_______A25" localSheetId="11">#REF!</definedName>
    <definedName name="_______A25" localSheetId="10">#REF!</definedName>
    <definedName name="_______A25" localSheetId="4">#REF!</definedName>
    <definedName name="_______A25">#REF!</definedName>
    <definedName name="_______CD1" localSheetId="12">#REF!</definedName>
    <definedName name="_______CD1" localSheetId="11">#REF!</definedName>
    <definedName name="_______CD1" localSheetId="10">#REF!</definedName>
    <definedName name="_______CD1" localSheetId="4">#REF!</definedName>
    <definedName name="_______CD1">#REF!</definedName>
    <definedName name="_______ddd1" localSheetId="12">#REF!</definedName>
    <definedName name="_______ddd1" localSheetId="11">#REF!</definedName>
    <definedName name="_______ddd1" localSheetId="10">#REF!</definedName>
    <definedName name="_______ddd1" localSheetId="4">#REF!</definedName>
    <definedName name="_______ddd1">#REF!</definedName>
    <definedName name="_______G2" localSheetId="12">#REF!</definedName>
    <definedName name="_______G2" localSheetId="1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12">#REF!</definedName>
    <definedName name="_______JJ1" localSheetId="11">#REF!</definedName>
    <definedName name="_______JJ1" localSheetId="10">#REF!</definedName>
    <definedName name="_______JJ1" localSheetId="8">#REF!</definedName>
    <definedName name="_______JJ1" localSheetId="4">#REF!</definedName>
    <definedName name="_______JJ1">#REF!</definedName>
    <definedName name="_______K1" localSheetId="12">#REF!</definedName>
    <definedName name="_______K1" localSheetId="1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2">#REF!</definedName>
    <definedName name="_______L1" localSheetId="1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2">#REF!</definedName>
    <definedName name="_______L2" localSheetId="1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12">#REF!</definedName>
    <definedName name="_______vz2" localSheetId="11">#REF!</definedName>
    <definedName name="_______vz2" localSheetId="10">#REF!</definedName>
    <definedName name="_______vz2" localSheetId="8">#REF!</definedName>
    <definedName name="_______vz2" localSheetId="4">#REF!</definedName>
    <definedName name="_______vz2">#REF!</definedName>
    <definedName name="______a03" localSheetId="12">#REF!</definedName>
    <definedName name="______a03" localSheetId="11">#REF!</definedName>
    <definedName name="______a03" localSheetId="10">#REF!</definedName>
    <definedName name="______a03" localSheetId="8">#REF!</definedName>
    <definedName name="______a03" localSheetId="4">#REF!</definedName>
    <definedName name="______a03">#REF!</definedName>
    <definedName name="______A1" localSheetId="12">#REF!</definedName>
    <definedName name="______A1" localSheetId="11">#REF!</definedName>
    <definedName name="______A1" localSheetId="10">#REF!</definedName>
    <definedName name="______A1" localSheetId="8">#REF!</definedName>
    <definedName name="______A1" localSheetId="4">#REF!</definedName>
    <definedName name="______A1">#REF!</definedName>
    <definedName name="______A25" localSheetId="12">#REF!</definedName>
    <definedName name="______A25" localSheetId="11">#REF!</definedName>
    <definedName name="______A25" localSheetId="10">#REF!</definedName>
    <definedName name="______A25" localSheetId="4">#REF!</definedName>
    <definedName name="______A25">#REF!</definedName>
    <definedName name="______CD1" localSheetId="12">#REF!</definedName>
    <definedName name="______CD1" localSheetId="11">#REF!</definedName>
    <definedName name="______CD1" localSheetId="10">#REF!</definedName>
    <definedName name="______CD1" localSheetId="4">#REF!</definedName>
    <definedName name="______CD1">#REF!</definedName>
    <definedName name="______ddd1" localSheetId="12">#REF!</definedName>
    <definedName name="______ddd1" localSheetId="11">#REF!</definedName>
    <definedName name="______ddd1" localSheetId="10">#REF!</definedName>
    <definedName name="______ddd1" localSheetId="4">#REF!</definedName>
    <definedName name="______ddd1">#REF!</definedName>
    <definedName name="______G2" localSheetId="12">#REF!</definedName>
    <definedName name="______G2" localSheetId="1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12">#REF!</definedName>
    <definedName name="______JJ1" localSheetId="11">#REF!</definedName>
    <definedName name="______JJ1" localSheetId="10">#REF!</definedName>
    <definedName name="______JJ1" localSheetId="8">#REF!</definedName>
    <definedName name="______JJ1" localSheetId="4">#REF!</definedName>
    <definedName name="______JJ1">#REF!</definedName>
    <definedName name="______K1" localSheetId="12">#REF!</definedName>
    <definedName name="______K1" localSheetId="11">#REF!</definedName>
    <definedName name="______K1" localSheetId="10">#REF!</definedName>
    <definedName name="______K1" localSheetId="8">#REF!</definedName>
    <definedName name="______K1" localSheetId="4">#REF!</definedName>
    <definedName name="______K1">#REF!</definedName>
    <definedName name="______L1" localSheetId="12">#REF!</definedName>
    <definedName name="______L1" localSheetId="11">#REF!</definedName>
    <definedName name="______L1" localSheetId="10">#REF!</definedName>
    <definedName name="______L1" localSheetId="8">#REF!</definedName>
    <definedName name="______L1" localSheetId="4">#REF!</definedName>
    <definedName name="______L1">#REF!</definedName>
    <definedName name="______L2" localSheetId="12">#REF!</definedName>
    <definedName name="______L2" localSheetId="1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12">#REF!</definedName>
    <definedName name="______vz2" localSheetId="11">#REF!</definedName>
    <definedName name="______vz2" localSheetId="10">#REF!</definedName>
    <definedName name="______vz2" localSheetId="8">#REF!</definedName>
    <definedName name="______vz2" localSheetId="4">#REF!</definedName>
    <definedName name="______vz2">#REF!</definedName>
    <definedName name="_____a03" localSheetId="12">#REF!</definedName>
    <definedName name="_____a03" localSheetId="11">#REF!</definedName>
    <definedName name="_____a03" localSheetId="10">#REF!</definedName>
    <definedName name="_____a03" localSheetId="8">#REF!</definedName>
    <definedName name="_____a03" localSheetId="4">#REF!</definedName>
    <definedName name="_____a03">#REF!</definedName>
    <definedName name="_____A1" localSheetId="12">#REF!</definedName>
    <definedName name="_____A1" localSheetId="11">#REF!</definedName>
    <definedName name="_____A1" localSheetId="10">#REF!</definedName>
    <definedName name="_____A1" localSheetId="8">#REF!</definedName>
    <definedName name="_____A1" localSheetId="4">#REF!</definedName>
    <definedName name="_____A1">#REF!</definedName>
    <definedName name="_____A25" localSheetId="12">#REF!</definedName>
    <definedName name="_____A25" localSheetId="11">#REF!</definedName>
    <definedName name="_____A25" localSheetId="10">#REF!</definedName>
    <definedName name="_____A25" localSheetId="4">#REF!</definedName>
    <definedName name="_____A25">#REF!</definedName>
    <definedName name="_____CD1" localSheetId="12">#REF!</definedName>
    <definedName name="_____CD1" localSheetId="11">#REF!</definedName>
    <definedName name="_____CD1" localSheetId="10">#REF!</definedName>
    <definedName name="_____CD1" localSheetId="4">#REF!</definedName>
    <definedName name="_____CD1">#REF!</definedName>
    <definedName name="_____ddd1" localSheetId="12">#REF!</definedName>
    <definedName name="_____ddd1" localSheetId="11">#REF!</definedName>
    <definedName name="_____ddd1" localSheetId="10">#REF!</definedName>
    <definedName name="_____ddd1" localSheetId="4">#REF!</definedName>
    <definedName name="_____ddd1">#REF!</definedName>
    <definedName name="_____G2" localSheetId="12">#REF!</definedName>
    <definedName name="_____G2" localSheetId="1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12">#REF!</definedName>
    <definedName name="_____JJ1" localSheetId="11">#REF!</definedName>
    <definedName name="_____JJ1" localSheetId="10">#REF!</definedName>
    <definedName name="_____JJ1" localSheetId="8">#REF!</definedName>
    <definedName name="_____JJ1" localSheetId="4">#REF!</definedName>
    <definedName name="_____JJ1">#REF!</definedName>
    <definedName name="_____K1" localSheetId="12">#REF!</definedName>
    <definedName name="_____K1" localSheetId="1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2">#REF!</definedName>
    <definedName name="_____L1" localSheetId="1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2">#REF!</definedName>
    <definedName name="_____L2" localSheetId="1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12">#REF!</definedName>
    <definedName name="_____vz2" localSheetId="11">#REF!</definedName>
    <definedName name="_____vz2" localSheetId="10">#REF!</definedName>
    <definedName name="_____vz2" localSheetId="8">#REF!</definedName>
    <definedName name="_____vz2" localSheetId="4">#REF!</definedName>
    <definedName name="_____vz2">#REF!</definedName>
    <definedName name="____a03" localSheetId="12">#REF!</definedName>
    <definedName name="____a03" localSheetId="11">#REF!</definedName>
    <definedName name="____a03" localSheetId="10">#REF!</definedName>
    <definedName name="____a03" localSheetId="8">#REF!</definedName>
    <definedName name="____a03" localSheetId="4">#REF!</definedName>
    <definedName name="____a03">#REF!</definedName>
    <definedName name="____A1" localSheetId="12">#REF!</definedName>
    <definedName name="____A1" localSheetId="11">#REF!</definedName>
    <definedName name="____A1" localSheetId="10">#REF!</definedName>
    <definedName name="____A1" localSheetId="8">#REF!</definedName>
    <definedName name="____A1" localSheetId="4">#REF!</definedName>
    <definedName name="____A1">#REF!</definedName>
    <definedName name="____A25" localSheetId="12">#REF!</definedName>
    <definedName name="____A25" localSheetId="11">#REF!</definedName>
    <definedName name="____A25" localSheetId="10">#REF!</definedName>
    <definedName name="____A25" localSheetId="4">#REF!</definedName>
    <definedName name="____A25">#REF!</definedName>
    <definedName name="____CD1" localSheetId="12">#REF!</definedName>
    <definedName name="____CD1" localSheetId="11">#REF!</definedName>
    <definedName name="____CD1" localSheetId="10">#REF!</definedName>
    <definedName name="____CD1" localSheetId="4">#REF!</definedName>
    <definedName name="____CD1">#REF!</definedName>
    <definedName name="____ddd1" localSheetId="12">#REF!</definedName>
    <definedName name="____ddd1" localSheetId="11">#REF!</definedName>
    <definedName name="____ddd1" localSheetId="10">#REF!</definedName>
    <definedName name="____ddd1" localSheetId="4">#REF!</definedName>
    <definedName name="____ddd1">#REF!</definedName>
    <definedName name="____G2" localSheetId="12">#REF!</definedName>
    <definedName name="____G2" localSheetId="1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12">#REF!</definedName>
    <definedName name="____JJ1" localSheetId="11">#REF!</definedName>
    <definedName name="____JJ1" localSheetId="10">#REF!</definedName>
    <definedName name="____JJ1" localSheetId="8">#REF!</definedName>
    <definedName name="____JJ1" localSheetId="4">#REF!</definedName>
    <definedName name="____JJ1">#REF!</definedName>
    <definedName name="____K1" localSheetId="12">#REF!</definedName>
    <definedName name="____K1" localSheetId="1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2">#REF!</definedName>
    <definedName name="____L1" localSheetId="1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2">#REF!</definedName>
    <definedName name="____L2" localSheetId="1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12">#REF!</definedName>
    <definedName name="____vz2" localSheetId="11">#REF!</definedName>
    <definedName name="____vz2" localSheetId="10">#REF!</definedName>
    <definedName name="____vz2" localSheetId="8">#REF!</definedName>
    <definedName name="____vz2" localSheetId="4">#REF!</definedName>
    <definedName name="____vz2">#REF!</definedName>
    <definedName name="___a03" localSheetId="12">#REF!</definedName>
    <definedName name="___a03" localSheetId="11">#REF!</definedName>
    <definedName name="___a03" localSheetId="10">#REF!</definedName>
    <definedName name="___a03" localSheetId="8">#REF!</definedName>
    <definedName name="___a03" localSheetId="4">#REF!</definedName>
    <definedName name="___a03">#REF!</definedName>
    <definedName name="___A1" localSheetId="12">#REF!</definedName>
    <definedName name="___A1" localSheetId="11">#REF!</definedName>
    <definedName name="___A1" localSheetId="10">#REF!</definedName>
    <definedName name="___A1" localSheetId="8">#REF!</definedName>
    <definedName name="___A1" localSheetId="4">#REF!</definedName>
    <definedName name="___A1">#REF!</definedName>
    <definedName name="___A25" localSheetId="12">#REF!</definedName>
    <definedName name="___A25" localSheetId="11">#REF!</definedName>
    <definedName name="___A25" localSheetId="10">#REF!</definedName>
    <definedName name="___A25" localSheetId="4">#REF!</definedName>
    <definedName name="___A25">#REF!</definedName>
    <definedName name="___CD1" localSheetId="12">#REF!</definedName>
    <definedName name="___CD1" localSheetId="11">#REF!</definedName>
    <definedName name="___CD1" localSheetId="10">#REF!</definedName>
    <definedName name="___CD1" localSheetId="4">#REF!</definedName>
    <definedName name="___CD1">#REF!</definedName>
    <definedName name="___ddd1" localSheetId="12">#REF!</definedName>
    <definedName name="___ddd1" localSheetId="11">#REF!</definedName>
    <definedName name="___ddd1" localSheetId="10">#REF!</definedName>
    <definedName name="___ddd1" localSheetId="4">#REF!</definedName>
    <definedName name="___ddd1">#REF!</definedName>
    <definedName name="___G2" localSheetId="12">#REF!</definedName>
    <definedName name="___G2" localSheetId="1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12">#REF!</definedName>
    <definedName name="___JJ1" localSheetId="11">#REF!</definedName>
    <definedName name="___JJ1" localSheetId="10">#REF!</definedName>
    <definedName name="___JJ1" localSheetId="8">#REF!</definedName>
    <definedName name="___JJ1" localSheetId="4">#REF!</definedName>
    <definedName name="___JJ1">#REF!</definedName>
    <definedName name="___K1" localSheetId="12">#REF!</definedName>
    <definedName name="___K1" localSheetId="1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2">#REF!</definedName>
    <definedName name="___L1" localSheetId="1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2">#REF!</definedName>
    <definedName name="___L2" localSheetId="1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12">#REF!</definedName>
    <definedName name="___vz2" localSheetId="11">#REF!</definedName>
    <definedName name="___vz2" localSheetId="10">#REF!</definedName>
    <definedName name="___vz2" localSheetId="8">#REF!</definedName>
    <definedName name="___vz2" localSheetId="4">#REF!</definedName>
    <definedName name="___vz2">#REF!</definedName>
    <definedName name="__a03" localSheetId="12">#REF!</definedName>
    <definedName name="__a03" localSheetId="11">#REF!</definedName>
    <definedName name="__a03" localSheetId="10">#REF!</definedName>
    <definedName name="__a03" localSheetId="8">#REF!</definedName>
    <definedName name="__a03" localSheetId="4">#REF!</definedName>
    <definedName name="__a03">#REF!</definedName>
    <definedName name="__A1" localSheetId="12">#REF!</definedName>
    <definedName name="__A1" localSheetId="11">#REF!</definedName>
    <definedName name="__A1" localSheetId="10">#REF!</definedName>
    <definedName name="__A1" localSheetId="8">#REF!</definedName>
    <definedName name="__A1" localSheetId="4">#REF!</definedName>
    <definedName name="__A1">#REF!</definedName>
    <definedName name="__A25" localSheetId="12">#REF!</definedName>
    <definedName name="__A25" localSheetId="11">#REF!</definedName>
    <definedName name="__A25" localSheetId="10">#REF!</definedName>
    <definedName name="__A25" localSheetId="4">#REF!</definedName>
    <definedName name="__A25">#REF!</definedName>
    <definedName name="__CD1" localSheetId="12">#REF!</definedName>
    <definedName name="__CD1" localSheetId="11">#REF!</definedName>
    <definedName name="__CD1" localSheetId="10">#REF!</definedName>
    <definedName name="__CD1" localSheetId="4">#REF!</definedName>
    <definedName name="__CD1">#REF!</definedName>
    <definedName name="__ddd1" localSheetId="12">#REF!</definedName>
    <definedName name="__ddd1" localSheetId="11">#REF!</definedName>
    <definedName name="__ddd1" localSheetId="10">#REF!</definedName>
    <definedName name="__ddd1" localSheetId="4">#REF!</definedName>
    <definedName name="__ddd1">#REF!</definedName>
    <definedName name="__G2" localSheetId="12">#REF!</definedName>
    <definedName name="__G2" localSheetId="1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12">#REF!</definedName>
    <definedName name="__JJ1" localSheetId="11">#REF!</definedName>
    <definedName name="__JJ1" localSheetId="10">#REF!</definedName>
    <definedName name="__JJ1" localSheetId="8">#REF!</definedName>
    <definedName name="__JJ1" localSheetId="4">#REF!</definedName>
    <definedName name="__JJ1">#REF!</definedName>
    <definedName name="__K1" localSheetId="12">#REF!</definedName>
    <definedName name="__K1" localSheetId="11">#REF!</definedName>
    <definedName name="__K1" localSheetId="10">#REF!</definedName>
    <definedName name="__K1" localSheetId="8">#REF!</definedName>
    <definedName name="__K1" localSheetId="4">#REF!</definedName>
    <definedName name="__K1">#REF!</definedName>
    <definedName name="__L1" localSheetId="12">#REF!</definedName>
    <definedName name="__L1" localSheetId="11">#REF!</definedName>
    <definedName name="__L1" localSheetId="10">#REF!</definedName>
    <definedName name="__L1" localSheetId="8">#REF!</definedName>
    <definedName name="__L1" localSheetId="4">#REF!</definedName>
    <definedName name="__L1">#REF!</definedName>
    <definedName name="__L2" localSheetId="12">#REF!</definedName>
    <definedName name="__L2" localSheetId="1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12">#REF!</definedName>
    <definedName name="__vz2" localSheetId="11">#REF!</definedName>
    <definedName name="__vz2" localSheetId="10">#REF!</definedName>
    <definedName name="__vz2" localSheetId="8">#REF!</definedName>
    <definedName name="__vz2" localSheetId="4">#REF!</definedName>
    <definedName name="__vz2">#REF!</definedName>
    <definedName name="_a03" localSheetId="12">#REF!</definedName>
    <definedName name="_a03" localSheetId="11">#REF!</definedName>
    <definedName name="_a03" localSheetId="10">#REF!</definedName>
    <definedName name="_a03" localSheetId="8">#REF!</definedName>
    <definedName name="_a03" localSheetId="4">#REF!</definedName>
    <definedName name="_a03">#REF!</definedName>
    <definedName name="_A1" localSheetId="12">#REF!</definedName>
    <definedName name="_A1" localSheetId="11">#REF!</definedName>
    <definedName name="_A1" localSheetId="10">#REF!</definedName>
    <definedName name="_A1" localSheetId="8">#REF!</definedName>
    <definedName name="_A1" localSheetId="4">#REF!</definedName>
    <definedName name="_A1">#REF!</definedName>
    <definedName name="_A25" localSheetId="12">#REF!</definedName>
    <definedName name="_A25" localSheetId="11">#REF!</definedName>
    <definedName name="_A25" localSheetId="10">#REF!</definedName>
    <definedName name="_A25" localSheetId="4">#REF!</definedName>
    <definedName name="_A25">#REF!</definedName>
    <definedName name="_CD1" localSheetId="12">#REF!</definedName>
    <definedName name="_CD1" localSheetId="11">#REF!</definedName>
    <definedName name="_CD1" localSheetId="10">#REF!</definedName>
    <definedName name="_CD1" localSheetId="4">#REF!</definedName>
    <definedName name="_CD1">#REF!</definedName>
    <definedName name="_ddd1" localSheetId="12">#REF!</definedName>
    <definedName name="_ddd1" localSheetId="11">#REF!</definedName>
    <definedName name="_ddd1" localSheetId="10">#REF!</definedName>
    <definedName name="_ddd1" localSheetId="4">#REF!</definedName>
    <definedName name="_ddd1">#REF!</definedName>
    <definedName name="_fc" localSheetId="12">#REF!</definedName>
    <definedName name="_fc" localSheetId="1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2">#REF!</definedName>
    <definedName name="_G2" localSheetId="11">#REF!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12">#REF!</definedName>
    <definedName name="_JJ1" localSheetId="11">#REF!</definedName>
    <definedName name="_JJ1" localSheetId="10">#REF!</definedName>
    <definedName name="_JJ1" localSheetId="8">#REF!</definedName>
    <definedName name="_JJ1" localSheetId="4">#REF!</definedName>
    <definedName name="_JJ1">#REF!</definedName>
    <definedName name="_K1" localSheetId="12">#REF!</definedName>
    <definedName name="_K1" localSheetId="1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2">#REF!</definedName>
    <definedName name="_L1" localSheetId="1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2">#REF!</definedName>
    <definedName name="_L2" localSheetId="1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12" hidden="1">#REF!</definedName>
    <definedName name="_Regression_Out" localSheetId="11"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2" hidden="1">#REF!</definedName>
    <definedName name="_Regression_X" localSheetId="11"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2" hidden="1">#REF!</definedName>
    <definedName name="_Regression_Y" localSheetId="11"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2">#REF!</definedName>
    <definedName name="_vz2" localSheetId="11">#REF!</definedName>
    <definedName name="_vz2" localSheetId="10">#REF!</definedName>
    <definedName name="_vz2" localSheetId="4">#REF!</definedName>
    <definedName name="_vz2">#REF!</definedName>
    <definedName name="A" localSheetId="12">#REF!</definedName>
    <definedName name="A" localSheetId="11">#REF!</definedName>
    <definedName name="A" localSheetId="10">#REF!</definedName>
    <definedName name="A" localSheetId="4">#REF!</definedName>
    <definedName name="A">#REF!</definedName>
    <definedName name="A_IMPRESIÓN_IM" localSheetId="12">#REF!</definedName>
    <definedName name="A_IMPRESIÓN_IM" localSheetId="11">#REF!</definedName>
    <definedName name="A_IMPRESIÓN_IM" localSheetId="10">#REF!</definedName>
    <definedName name="A_IMPRESIÓN_IM" localSheetId="4">#REF!</definedName>
    <definedName name="A_IMPRESIÓN_IM" localSheetId="5">#REF!</definedName>
    <definedName name="A_IMPRESIÓN_IM">#REF!</definedName>
    <definedName name="AAA" localSheetId="12">#REF!</definedName>
    <definedName name="AAA" localSheetId="11">#REF!</definedName>
    <definedName name="AAA" localSheetId="10">#REF!</definedName>
    <definedName name="AAA" localSheetId="4">#REF!</definedName>
    <definedName name="AAA">#REF!</definedName>
    <definedName name="AAAA" localSheetId="12">#REF!</definedName>
    <definedName name="AAAA" localSheetId="11">#REF!</definedName>
    <definedName name="AAAA" localSheetId="10">#REF!</definedName>
    <definedName name="AAAA" localSheetId="4">#REF!</definedName>
    <definedName name="AAAA">#REF!</definedName>
    <definedName name="AAAAA" localSheetId="12">#REF!</definedName>
    <definedName name="AAAAA" localSheetId="11">#REF!</definedName>
    <definedName name="AAAAA" localSheetId="10">#REF!</definedName>
    <definedName name="AAAAA" localSheetId="4">#REF!</definedName>
    <definedName name="AAAAA">#REF!</definedName>
    <definedName name="AAAAAA" localSheetId="12">#REF!</definedName>
    <definedName name="AAAAAA" localSheetId="11">#REF!</definedName>
    <definedName name="AAAAAA" localSheetId="10">#REF!</definedName>
    <definedName name="AAAAAA" localSheetId="4">#REF!</definedName>
    <definedName name="AAAAAA">#REF!</definedName>
    <definedName name="AAIU" localSheetId="12">'[3]Resumen resul laborat'!$AE$5:$AE$33</definedName>
    <definedName name="AAIU" localSheetId="11">'[3]Resumen resul laborat'!$AE$5:$AE$33</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12">'[3]Resumen resul laborat'!$AE$5:$AE$34</definedName>
    <definedName name="AIU" localSheetId="11">'[3]Resumen resul laborat'!$AE$5:$AE$34</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12">#REF!</definedName>
    <definedName name="alaaa" localSheetId="11">#REF!</definedName>
    <definedName name="alaaa" localSheetId="10">#REF!</definedName>
    <definedName name="alaaa" localSheetId="8">#REF!</definedName>
    <definedName name="alaaa" localSheetId="4">#REF!</definedName>
    <definedName name="alaaa">#REF!</definedName>
    <definedName name="alarg" localSheetId="12">#REF!</definedName>
    <definedName name="alarg" localSheetId="11">#REF!</definedName>
    <definedName name="alarg" localSheetId="10">#REF!</definedName>
    <definedName name="alarg" localSheetId="8">#REF!</definedName>
    <definedName name="alarg" localSheetId="4">#REF!</definedName>
    <definedName name="alarg">#REF!</definedName>
    <definedName name="_xlnm.Print_Area" localSheetId="2">FINANCIERO!$B$1:$L$189</definedName>
    <definedName name="_xlnm.Print_Area" localSheetId="1">Predial!$A$1:$I$46</definedName>
    <definedName name="_xlnm.Print_Area" localSheetId="12">'Reg fot ambien PAGA OyM'!$A$1:$L$235</definedName>
    <definedName name="_xlnm.Print_Area" localSheetId="11">'Reg fot ambien PAGA UF1 y 2,1'!$A$1:$L$88</definedName>
    <definedName name="_xlnm.Print_Area" localSheetId="9">'Reg fotográfico ambiental UF1y3'!$A$1:$L$308</definedName>
    <definedName name="_xlnm.Print_Area" localSheetId="8">'Registro fotográfico OyM'!$B$1:$L$101</definedName>
    <definedName name="_xlnm.Print_Area" localSheetId="4">'Registro fotográfico redes'!$B$1:$L$117</definedName>
    <definedName name="_xlnm.Print_Area" localSheetId="3">'Registro fotográfico social'!$B$1:$L$81</definedName>
    <definedName name="_xlnm.Print_Area" localSheetId="5">'Registro fotográfico técnico'!$B$1:$M$104</definedName>
    <definedName name="_xlnm.Print_Area" localSheetId="6">'Registro fotográfico túnel'!$B$1:$M$133</definedName>
    <definedName name="arena" localSheetId="12">#REF!</definedName>
    <definedName name="arena" localSheetId="11">#REF!</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2">#REF!</definedName>
    <definedName name="asentamiento" localSheetId="11">#REF!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12">[1]DATOS!#REF!</definedName>
    <definedName name="bbb" localSheetId="11">[1]DATOS!#REF!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2" hidden="1">[7]L!#REF!</definedName>
    <definedName name="boor" localSheetId="11"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12">#REF!</definedName>
    <definedName name="BuiltIn_Print_Titles___0___0___0___0___0" localSheetId="11">#REF!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2">#REF!</definedName>
    <definedName name="C.B.R._USME" localSheetId="11">#REF!</definedName>
    <definedName name="C.B.R._USME" localSheetId="10">#REF!</definedName>
    <definedName name="C.B.R._USME" localSheetId="8">#REF!</definedName>
    <definedName name="C.B.R._USME" localSheetId="4">#REF!</definedName>
    <definedName name="C.B.R._USME">#REF!</definedName>
    <definedName name="C.B.R_Usme" localSheetId="12">#REF!</definedName>
    <definedName name="C.B.R_Usme" localSheetId="11">#REF!</definedName>
    <definedName name="C.B.R_Usme" localSheetId="10">#REF!</definedName>
    <definedName name="C.B.R_Usme" localSheetId="4">#REF!</definedName>
    <definedName name="C.B.R_Usme">#REF!</definedName>
    <definedName name="C_B_R_USME" localSheetId="12">#REF!</definedName>
    <definedName name="C_B_R_USME" localSheetId="11">#REF!</definedName>
    <definedName name="C_B_R_USME" localSheetId="10">#REF!</definedName>
    <definedName name="C_B_R_USME" localSheetId="4">#REF!</definedName>
    <definedName name="C_B_R_USME">#REF!</definedName>
    <definedName name="CARACTERIZACION" localSheetId="12">#REF!</definedName>
    <definedName name="CARACTERIZACION" localSheetId="11">#REF!</definedName>
    <definedName name="CARACTERIZACION" localSheetId="10">#REF!</definedName>
    <definedName name="CARACTERIZACION" localSheetId="4">#REF!</definedName>
    <definedName name="CARACTERIZACION">#REF!</definedName>
    <definedName name="CARAS" localSheetId="12">#REF!</definedName>
    <definedName name="CARAS" localSheetId="11">#REF!</definedName>
    <definedName name="CARAS" localSheetId="10">#REF!</definedName>
    <definedName name="CARAS" localSheetId="4">#REF!</definedName>
    <definedName name="CARAS">#REF!</definedName>
    <definedName name="CARASF2" localSheetId="12">#REF!</definedName>
    <definedName name="CARASF2" localSheetId="11">#REF!</definedName>
    <definedName name="CARASF2" localSheetId="10">#REF!</definedName>
    <definedName name="CARASF2" localSheetId="4">#REF!</definedName>
    <definedName name="CARASF2">#REF!</definedName>
    <definedName name="CARLOS" localSheetId="12">#REF!</definedName>
    <definedName name="CARLOS" localSheetId="11">#REF!</definedName>
    <definedName name="CARLOS" localSheetId="10">#REF!</definedName>
    <definedName name="CARLOS" localSheetId="4">#REF!</definedName>
    <definedName name="CARLOS">#REF!</definedName>
    <definedName name="CARSF1" localSheetId="12">#REF!</definedName>
    <definedName name="CARSF1" localSheetId="11">#REF!</definedName>
    <definedName name="CARSF1" localSheetId="10">#REF!</definedName>
    <definedName name="CARSF1" localSheetId="4">#REF!</definedName>
    <definedName name="CARSF1">#REF!</definedName>
    <definedName name="CARSF2" localSheetId="12">#REF!</definedName>
    <definedName name="CARSF2" localSheetId="11">#REF!</definedName>
    <definedName name="CARSF2" localSheetId="10">#REF!</definedName>
    <definedName name="CARSF2" localSheetId="4">#REF!</definedName>
    <definedName name="CARSF2">#REF!</definedName>
    <definedName name="CARSF3" localSheetId="12">#REF!</definedName>
    <definedName name="CARSF3" localSheetId="11">#REF!</definedName>
    <definedName name="CARSF3" localSheetId="10">#REF!</definedName>
    <definedName name="CARSF3" localSheetId="4">#REF!</definedName>
    <definedName name="CARSF3">#REF!</definedName>
    <definedName name="Cimiento" localSheetId="12">[8]Hoja2!$C$9:$C$11</definedName>
    <definedName name="Cimiento" localSheetId="11">[8]Hoja2!$C$9:$C$11</definedName>
    <definedName name="Cimiento" localSheetId="9">[8]Hoja2!$C$9:$C$11</definedName>
    <definedName name="Cimiento" localSheetId="10">[8]Hoja2!$C$9:$C$11</definedName>
    <definedName name="Cimiento" localSheetId="8">[8]Hoja2!$C$9:$C$11</definedName>
    <definedName name="Cimiento">[8]Hoja2!$C$9:$C$11</definedName>
    <definedName name="Clasificacion" localSheetId="12">[9]!Clasificacion</definedName>
    <definedName name="Clasificacion" localSheetId="11">[9]!Clasificacion</definedName>
    <definedName name="Clasificacion" localSheetId="10">[9]!Clasificacion</definedName>
    <definedName name="Clasificacion" localSheetId="4">[9]!Clasificacion</definedName>
    <definedName name="Clasificacion">[9]!Clasificacion</definedName>
    <definedName name="CLASIFICACION1" localSheetId="12">#REF!</definedName>
    <definedName name="CLASIFICACION1" localSheetId="11">#REF!</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2">#REF!</definedName>
    <definedName name="CLASIFICACION2" localSheetId="1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12">#REF!</definedName>
    <definedName name="COTA" localSheetId="11">#REF!</definedName>
    <definedName name="COTA" localSheetId="9">#REF!</definedName>
    <definedName name="COTA" localSheetId="10">#REF!</definedName>
    <definedName name="COTA" localSheetId="8">#REF!</definedName>
    <definedName name="COTA" localSheetId="4">#REF!</definedName>
    <definedName name="COTA">#REF!</definedName>
    <definedName name="CUA" localSheetId="12">#REF!</definedName>
    <definedName name="CUA" localSheetId="11">#REF!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2">#REF!</definedName>
    <definedName name="CUADR1" localSheetId="11">#REF!</definedName>
    <definedName name="CUADR1" localSheetId="10">#REF!</definedName>
    <definedName name="CUADR1" localSheetId="4">#REF!</definedName>
    <definedName name="CUADR1">#REF!</definedName>
    <definedName name="CUADRO" localSheetId="12">#REF!</definedName>
    <definedName name="CUADRO" localSheetId="1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2">#REF!</definedName>
    <definedName name="CVBBB" localSheetId="11">#REF!</definedName>
    <definedName name="CVBBB" localSheetId="10">#REF!</definedName>
    <definedName name="CVBBB" localSheetId="4">#REF!</definedName>
    <definedName name="CVBBB">#REF!</definedName>
    <definedName name="D" localSheetId="12">#REF!</definedName>
    <definedName name="D" localSheetId="11">#REF!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2">#REF!</definedName>
    <definedName name="Datos" localSheetId="11">#REF!</definedName>
    <definedName name="Datos" localSheetId="10">#REF!</definedName>
    <definedName name="Datos" localSheetId="4">#REF!</definedName>
    <definedName name="Datos" localSheetId="5">#REF!</definedName>
    <definedName name="Datos">#REF!</definedName>
    <definedName name="dddd" localSheetId="12">#REF!</definedName>
    <definedName name="dddd" localSheetId="11">#REF!</definedName>
    <definedName name="dddd" localSheetId="10">#REF!</definedName>
    <definedName name="dddd" localSheetId="4">#REF!</definedName>
    <definedName name="dddd">#REF!</definedName>
    <definedName name="DEPARTAMENTO" localSheetId="12">#REF!</definedName>
    <definedName name="DEPARTAMENTO" localSheetId="11">#REF!</definedName>
    <definedName name="DEPARTAMENTO" localSheetId="10">#REF!</definedName>
    <definedName name="DEPARTAMENTO" localSheetId="4">#REF!</definedName>
    <definedName name="DEPARTAMENTO" localSheetId="5">#REF!</definedName>
    <definedName name="DEPARTAMENTO">#REF!</definedName>
    <definedName name="DEPARTAMENTO1" localSheetId="12">#REF!</definedName>
    <definedName name="DEPARTAMENTO1" localSheetId="11">#REF!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12">#REF!</definedName>
    <definedName name="dgdgdg" localSheetId="11">#REF!</definedName>
    <definedName name="dgdgdg" localSheetId="10">#REF!</definedName>
    <definedName name="dgdgdg" localSheetId="8">#REF!</definedName>
    <definedName name="dgdgdg" localSheetId="4">#REF!</definedName>
    <definedName name="dgdgdg">#REF!</definedName>
    <definedName name="dgdgfe" localSheetId="12">#REF!</definedName>
    <definedName name="dgdgfe" localSheetId="11">#REF!</definedName>
    <definedName name="dgdgfe" localSheetId="10">#REF!</definedName>
    <definedName name="dgdgfe" localSheetId="8">#REF!</definedName>
    <definedName name="dgdgfe" localSheetId="4">#REF!</definedName>
    <definedName name="dgdgfe">#REF!</definedName>
    <definedName name="DIANA" localSheetId="12">#REF!</definedName>
    <definedName name="DIANA" localSheetId="11">#REF!</definedName>
    <definedName name="DIANA" localSheetId="10">#REF!</definedName>
    <definedName name="DIANA" localSheetId="8">#REF!</definedName>
    <definedName name="DIANA" localSheetId="4">#REF!</definedName>
    <definedName name="DIANA">#REF!</definedName>
    <definedName name="DISEÑOMARSHALL" localSheetId="12">#REF!</definedName>
    <definedName name="DISEÑOMARSHALL" localSheetId="11">#REF!</definedName>
    <definedName name="DISEÑOMARSHALL" localSheetId="10">#REF!</definedName>
    <definedName name="DISEÑOMARSHALL" localSheetId="4">#REF!</definedName>
    <definedName name="DISEÑOMARSHALL">#REF!</definedName>
    <definedName name="DIVISION">#N/A</definedName>
    <definedName name="DLKFK" localSheetId="12">#REF!</definedName>
    <definedName name="DLKFK" localSheetId="11">#REF!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2">[1]DATOS!#REF!</definedName>
    <definedName name="enero" localSheetId="11">[1]DATOS!#REF!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12">#REF!</definedName>
    <definedName name="EQUIV" localSheetId="11">#REF!</definedName>
    <definedName name="EQUIV" localSheetId="10">#REF!</definedName>
    <definedName name="EQUIV" localSheetId="8">#REF!</definedName>
    <definedName name="EQUIV" localSheetId="4">#REF!</definedName>
    <definedName name="EQUIV">#REF!</definedName>
    <definedName name="Estabilidad" localSheetId="12">#REF!</definedName>
    <definedName name="Estabilidad" localSheetId="11">#REF!</definedName>
    <definedName name="Estabilidad" localSheetId="10">#REF!</definedName>
    <definedName name="Estabilidad" localSheetId="8">#REF!</definedName>
    <definedName name="Estabilidad" localSheetId="4">#REF!</definedName>
    <definedName name="Estabilidad">#REF!</definedName>
    <definedName name="Estabilidad2" localSheetId="12">#REF!</definedName>
    <definedName name="Estabilidad2" localSheetId="11">#REF!</definedName>
    <definedName name="Estabilidad2" localSheetId="10">#REF!</definedName>
    <definedName name="Estabilidad2" localSheetId="8">#REF!</definedName>
    <definedName name="Estabilidad2" localSheetId="4">#REF!</definedName>
    <definedName name="Estabilidad2">#REF!</definedName>
    <definedName name="Estabilidad3" localSheetId="12">#REF!</definedName>
    <definedName name="Estabilidad3" localSheetId="11">#REF!</definedName>
    <definedName name="Estabilidad3" localSheetId="10">#REF!</definedName>
    <definedName name="Estabilidad3" localSheetId="4">#REF!</definedName>
    <definedName name="Estabilidad3">#REF!</definedName>
    <definedName name="ESTACION">'[6]Consignaciones CCS'!$A$8:$A$379</definedName>
    <definedName name="extracciom" localSheetId="12">#REF!</definedName>
    <definedName name="extracciom" localSheetId="11">#REF!</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2">#REF!</definedName>
    <definedName name="FacCorec2" localSheetId="11">#REF!</definedName>
    <definedName name="FacCorec2" localSheetId="10">#REF!</definedName>
    <definedName name="FacCorec2" localSheetId="8">#REF!</definedName>
    <definedName name="FacCorec2" localSheetId="4">#REF!</definedName>
    <definedName name="FacCorec2">#REF!</definedName>
    <definedName name="Faccorec3" localSheetId="12">#REF!</definedName>
    <definedName name="Faccorec3" localSheetId="11">#REF!</definedName>
    <definedName name="Faccorec3" localSheetId="10">#REF!</definedName>
    <definedName name="Faccorec3" localSheetId="4">#REF!</definedName>
    <definedName name="Faccorec3">#REF!</definedName>
    <definedName name="FactCorrecc" localSheetId="12">#REF!</definedName>
    <definedName name="FactCorrecc" localSheetId="11">#REF!</definedName>
    <definedName name="FactCorrecc" localSheetId="10">#REF!</definedName>
    <definedName name="FactCorrecc" localSheetId="4">#REF!</definedName>
    <definedName name="FactCorrecc">#REF!</definedName>
    <definedName name="feb" localSheetId="2">#REF!</definedName>
    <definedName name="feb" localSheetId="12">#REF!</definedName>
    <definedName name="feb" localSheetId="11">#REF!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12">'[12]Ficha Financiera'!$L$12</definedName>
    <definedName name="fecha_inicio" localSheetId="11">'[12]Ficha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12">#REF!</definedName>
    <definedName name="fff" localSheetId="11">#REF!</definedName>
    <definedName name="fff" localSheetId="9">#REF!</definedName>
    <definedName name="fff" localSheetId="10">#REF!</definedName>
    <definedName name="fff" localSheetId="8">#REF!</definedName>
    <definedName name="fff" localSheetId="4">#REF!</definedName>
    <definedName name="fff">#REF!</definedName>
    <definedName name="FIRMA" localSheetId="12">INDIRECTOMIFOTO</definedName>
    <definedName name="FIRMA" localSheetId="11">INDIRECTOMIFOTO</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12">#REF!</definedName>
    <definedName name="Flujo" localSheetId="11">#REF!</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2">#REF!</definedName>
    <definedName name="Flujo2" localSheetId="11">#REF!</definedName>
    <definedName name="Flujo2" localSheetId="10">#REF!</definedName>
    <definedName name="Flujo2" localSheetId="8">#REF!</definedName>
    <definedName name="Flujo2" localSheetId="4">#REF!</definedName>
    <definedName name="Flujo2">#REF!</definedName>
    <definedName name="Flujo3" localSheetId="12">#REF!</definedName>
    <definedName name="Flujo3" localSheetId="11">#REF!</definedName>
    <definedName name="Flujo3" localSheetId="10">#REF!</definedName>
    <definedName name="Flujo3" localSheetId="8">#REF!</definedName>
    <definedName name="Flujo3" localSheetId="4">#REF!</definedName>
    <definedName name="Flujo3">#REF!</definedName>
    <definedName name="Fondo" localSheetId="12">#REF!</definedName>
    <definedName name="Fondo" localSheetId="11">#REF!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2">[1]DATOS!#REF!</definedName>
    <definedName name="fot" localSheetId="11">[1]DATOS!#REF!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12">[1]DATOS!#REF!</definedName>
    <definedName name="ft" localSheetId="11">[1]DATOS!#REF!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2">[15]Datos!#REF!</definedName>
    <definedName name="Fuente" localSheetId="11">[15]Datos!#REF!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12">#REF!</definedName>
    <definedName name="GBR" localSheetId="1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2">#REF!</definedName>
    <definedName name="gdgd" localSheetId="11">#REF!</definedName>
    <definedName name="gdgd" localSheetId="10">#REF!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12">#REF!</definedName>
    <definedName name="GRA" localSheetId="11">#REF!</definedName>
    <definedName name="GRA" localSheetId="10">#REF!</definedName>
    <definedName name="GRA" localSheetId="8">#REF!</definedName>
    <definedName name="GRA" localSheetId="4">#REF!</definedName>
    <definedName name="GRA">#REF!</definedName>
    <definedName name="gradacion" localSheetId="12">#REF!</definedName>
    <definedName name="gradacion" localSheetId="11">#REF!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2">#REF!</definedName>
    <definedName name="GRAF" localSheetId="11">#REF!</definedName>
    <definedName name="GRAF" localSheetId="10">#REF!</definedName>
    <definedName name="GRAF" localSheetId="4">#REF!</definedName>
    <definedName name="GRAF">#REF!</definedName>
    <definedName name="graNo" localSheetId="12">#REF!</definedName>
    <definedName name="graNo" localSheetId="11">#REF!</definedName>
    <definedName name="graNo" localSheetId="10">#REF!</definedName>
    <definedName name="graNo" localSheetId="4">#REF!</definedName>
    <definedName name="graNo">#REF!</definedName>
    <definedName name="h" localSheetId="12">[1]DATOS!#REF!</definedName>
    <definedName name="h" localSheetId="11">[1]DATOS!#REF!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2">[1]DATOS!#REF!</definedName>
    <definedName name="hhhhh" localSheetId="11">[1]DATOS!#REF!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12">#REF!</definedName>
    <definedName name="humedades" localSheetId="11">#REF!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12">'[17]Datos Generales'!#REF!</definedName>
    <definedName name="IMAGEN1" localSheetId="11">'[17]Datos Generales'!#REF!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12">'[17]Datos Generales'!#REF!</definedName>
    <definedName name="IMAGEN2" localSheetId="11">'[17]Datos Generales'!#REF!</definedName>
    <definedName name="IMAGEN2" localSheetId="9">'[17]Datos Generales'!#REF!</definedName>
    <definedName name="IMAGEN2" localSheetId="10">'[17]Datos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12">#REF!</definedName>
    <definedName name="inf" localSheetId="1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2">#REF!</definedName>
    <definedName name="informe" localSheetId="11">#REF!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2">#REF!</definedName>
    <definedName name="J" localSheetId="11">#REF!</definedName>
    <definedName name="J" localSheetId="10">#REF!</definedName>
    <definedName name="J" localSheetId="4">#REF!</definedName>
    <definedName name="J">#REF!</definedName>
    <definedName name="J.J" localSheetId="12">#REF!</definedName>
    <definedName name="J.J" localSheetId="11">#REF!</definedName>
    <definedName name="J.J" localSheetId="10">#REF!</definedName>
    <definedName name="J.J" localSheetId="4">#REF!</definedName>
    <definedName name="J.J">#REF!</definedName>
    <definedName name="J.J5" localSheetId="12">#REF!</definedName>
    <definedName name="J.J5" localSheetId="11">#REF!</definedName>
    <definedName name="J.J5" localSheetId="10">#REF!</definedName>
    <definedName name="J.J5" localSheetId="4">#REF!</definedName>
    <definedName name="J.J5">#REF!</definedName>
    <definedName name="JAIME" localSheetId="12">#REF!</definedName>
    <definedName name="JAIME" localSheetId="11">#REF!</definedName>
    <definedName name="JAIME" localSheetId="10">#REF!</definedName>
    <definedName name="JAIME" localSheetId="4">#REF!</definedName>
    <definedName name="JAIME">#REF!</definedName>
    <definedName name="JJUUI" localSheetId="12">#REF!</definedName>
    <definedName name="JJUUI" localSheetId="11">#REF!</definedName>
    <definedName name="JJUUI" localSheetId="10">#REF!</definedName>
    <definedName name="JJUUI" localSheetId="4">#REF!</definedName>
    <definedName name="JJUUI">#REF!</definedName>
    <definedName name="JKJK" localSheetId="12">#REF!</definedName>
    <definedName name="JKJK" localSheetId="11">#REF!</definedName>
    <definedName name="JKJK" localSheetId="10">#REF!</definedName>
    <definedName name="JKJK" localSheetId="4">#REF!</definedName>
    <definedName name="JKJK">#REF!</definedName>
    <definedName name="jose" localSheetId="12">#REF!</definedName>
    <definedName name="jose" localSheetId="11">#REF!</definedName>
    <definedName name="jose" localSheetId="10">#REF!</definedName>
    <definedName name="jose" localSheetId="4">#REF!</definedName>
    <definedName name="jose">#REF!</definedName>
    <definedName name="JOTA">#N/A</definedName>
    <definedName name="JUAN" localSheetId="12">#REF!</definedName>
    <definedName name="JUAN" localSheetId="11">#REF!</definedName>
    <definedName name="JUAN" localSheetId="10">#REF!</definedName>
    <definedName name="JUAN" localSheetId="8">#REF!</definedName>
    <definedName name="JUAN" localSheetId="4">#REF!</definedName>
    <definedName name="JUAN">#REF!</definedName>
    <definedName name="JUANA" localSheetId="12">#REF!</definedName>
    <definedName name="JUANA" localSheetId="11">#REF!</definedName>
    <definedName name="JUANA" localSheetId="10">#REF!</definedName>
    <definedName name="JUANA" localSheetId="8">#REF!</definedName>
    <definedName name="JUANA" localSheetId="4">#REF!</definedName>
    <definedName name="JUANA">#REF!</definedName>
    <definedName name="julio" localSheetId="12">#REF!</definedName>
    <definedName name="julio" localSheetId="11">#REF!</definedName>
    <definedName name="julio" localSheetId="10">#REF!</definedName>
    <definedName name="julio" localSheetId="8">#REF!</definedName>
    <definedName name="julio" localSheetId="4">#REF!</definedName>
    <definedName name="julio">#REF!</definedName>
    <definedName name="JUSNSNS" localSheetId="12">#REF!</definedName>
    <definedName name="JUSNSNS" localSheetId="11">#REF!</definedName>
    <definedName name="JUSNSNS" localSheetId="10">#REF!</definedName>
    <definedName name="JUSNSNS" localSheetId="4">#REF!</definedName>
    <definedName name="JUSNSNS">#REF!</definedName>
    <definedName name="K" localSheetId="12">#REF!</definedName>
    <definedName name="K" localSheetId="11">#REF!</definedName>
    <definedName name="K" localSheetId="10">#REF!</definedName>
    <definedName name="K" localSheetId="4">#REF!</definedName>
    <definedName name="K" localSheetId="5">#REF!</definedName>
    <definedName name="K">#REF!</definedName>
    <definedName name="KIU" localSheetId="12">#REF!</definedName>
    <definedName name="KIU" localSheetId="11">#REF!</definedName>
    <definedName name="KIU" localSheetId="10">#REF!</definedName>
    <definedName name="KIU" localSheetId="4">#REF!</definedName>
    <definedName name="KIU" localSheetId="5">#REF!</definedName>
    <definedName name="KIU">#REF!</definedName>
    <definedName name="KJUI" localSheetId="12">#REF!</definedName>
    <definedName name="KJUI" localSheetId="11">#REF!</definedName>
    <definedName name="KJUI" localSheetId="10">#REF!</definedName>
    <definedName name="KJUI" localSheetId="4">#REF!</definedName>
    <definedName name="KJUI" localSheetId="5">#REF!</definedName>
    <definedName name="KJUI">#REF!</definedName>
    <definedName name="KOIUIYUU" localSheetId="12">#REF!</definedName>
    <definedName name="KOIUIYUU" localSheetId="11">#REF!</definedName>
    <definedName name="KOIUIYUU" localSheetId="10">#REF!</definedName>
    <definedName name="KOIUIYUU" localSheetId="4">#REF!</definedName>
    <definedName name="KOIUIYUU" localSheetId="5">#REF!</definedName>
    <definedName name="KOIUIYUU">#REF!</definedName>
    <definedName name="KOP" localSheetId="12">#REF!</definedName>
    <definedName name="KOP" localSheetId="11">#REF!</definedName>
    <definedName name="KOP" localSheetId="10">#REF!</definedName>
    <definedName name="KOP" localSheetId="4">#REF!</definedName>
    <definedName name="KOP" localSheetId="5">#REF!</definedName>
    <definedName name="KOP">#REF!</definedName>
    <definedName name="KSUDUD" localSheetId="12">#REF!</definedName>
    <definedName name="KSUDUD" localSheetId="11">#REF!</definedName>
    <definedName name="KSUDUD" localSheetId="10">#REF!</definedName>
    <definedName name="KSUDUD" localSheetId="4">#REF!</definedName>
    <definedName name="KSUDUD">#REF!</definedName>
    <definedName name="l" localSheetId="12">#REF!</definedName>
    <definedName name="l" localSheetId="11">#REF!</definedName>
    <definedName name="l" localSheetId="10">#REF!</definedName>
    <definedName name="l" localSheetId="4">#REF!</definedName>
    <definedName name="l">#REF!</definedName>
    <definedName name="lectarcilla1" localSheetId="12">#REF!</definedName>
    <definedName name="lectarcilla1" localSheetId="11">#REF!</definedName>
    <definedName name="lectarcilla1" localSheetId="10">#REF!</definedName>
    <definedName name="lectarcilla1" localSheetId="4">#REF!</definedName>
    <definedName name="lectarcilla1">#REF!</definedName>
    <definedName name="lectarcilla2" localSheetId="12">#REF!</definedName>
    <definedName name="lectarcilla2" localSheetId="11">#REF!</definedName>
    <definedName name="lectarcilla2" localSheetId="10">#REF!</definedName>
    <definedName name="lectarcilla2" localSheetId="4">#REF!</definedName>
    <definedName name="lectarcilla2">#REF!</definedName>
    <definedName name="lectarcilla3" localSheetId="12">#REF!</definedName>
    <definedName name="lectarcilla3" localSheetId="11">#REF!</definedName>
    <definedName name="lectarcilla3" localSheetId="10">#REF!</definedName>
    <definedName name="lectarcilla3" localSheetId="4">#REF!</definedName>
    <definedName name="lectarcilla3">#REF!</definedName>
    <definedName name="lectarena1" localSheetId="12">#REF!</definedName>
    <definedName name="lectarena1" localSheetId="11">#REF!</definedName>
    <definedName name="lectarena1" localSheetId="10">#REF!</definedName>
    <definedName name="lectarena1" localSheetId="4">#REF!</definedName>
    <definedName name="lectarena1">#REF!</definedName>
    <definedName name="lectarena2" localSheetId="12">#REF!</definedName>
    <definedName name="lectarena2" localSheetId="11">#REF!</definedName>
    <definedName name="lectarena2" localSheetId="10">#REF!</definedName>
    <definedName name="lectarena2" localSheetId="4">#REF!</definedName>
    <definedName name="lectarena2">#REF!</definedName>
    <definedName name="lectarena3" localSheetId="12">#REF!</definedName>
    <definedName name="lectarena3" localSheetId="11">#REF!</definedName>
    <definedName name="lectarena3" localSheetId="10">#REF!</definedName>
    <definedName name="lectarena3" localSheetId="4">#REF!</definedName>
    <definedName name="lectarena3">#REF!</definedName>
    <definedName name="LGSDGHGGSDF" localSheetId="12">#REF!</definedName>
    <definedName name="LGSDGHGGSDF" localSheetId="11">#REF!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2">[1]DATOS!#REF!</definedName>
    <definedName name="lim.lim" localSheetId="11">[1]DATOS!#REF!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12">#REF!</definedName>
    <definedName name="limite" localSheetId="11">#REF!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12">#REF!</definedName>
    <definedName name="lll" localSheetId="11">#REF!</definedName>
    <definedName name="lll" localSheetId="10">#REF!</definedName>
    <definedName name="lll" localSheetId="8">#REF!</definedName>
    <definedName name="lll" localSheetId="4">#REF!</definedName>
    <definedName name="lll">#REF!</definedName>
    <definedName name="locali" localSheetId="12">#REF!</definedName>
    <definedName name="locali" localSheetId="11">#REF!</definedName>
    <definedName name="locali" localSheetId="10">#REF!</definedName>
    <definedName name="locali" localSheetId="8">#REF!</definedName>
    <definedName name="locali" localSheetId="4">#REF!</definedName>
    <definedName name="locali">#REF!</definedName>
    <definedName name="LUIS" localSheetId="12">#REF!</definedName>
    <definedName name="LUIS" localSheetId="11">#REF!</definedName>
    <definedName name="LUIS" localSheetId="10">#REF!</definedName>
    <definedName name="LUIS" localSheetId="8">#REF!</definedName>
    <definedName name="LUIS" localSheetId="4">#REF!</definedName>
    <definedName name="LUIS">#REF!</definedName>
    <definedName name="LUISJUAN" localSheetId="12">#REF!</definedName>
    <definedName name="LUISJUAN" localSheetId="11">#REF!</definedName>
    <definedName name="LUISJUAN" localSheetId="10">#REF!</definedName>
    <definedName name="LUISJUAN" localSheetId="4">#REF!</definedName>
    <definedName name="LUISJUAN">#REF!</definedName>
    <definedName name="lusi" localSheetId="12">#REF!</definedName>
    <definedName name="lusi" localSheetId="11">#REF!</definedName>
    <definedName name="lusi" localSheetId="10">#REF!</definedName>
    <definedName name="lusi" localSheetId="4">#REF!</definedName>
    <definedName name="lusi">#REF!</definedName>
    <definedName name="MATRIZ.D" localSheetId="12">#REF!</definedName>
    <definedName name="MATRIZ.D" localSheetId="11">#REF!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2">'[19]EXTRACCIÓN (PARAFINADA)'!#REF!</definedName>
    <definedName name="MATRIZ.E" localSheetId="11">'[19]EXTRACCIÓN (PARAFINADA)'!#REF!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12">#REF!</definedName>
    <definedName name="MATRIZ.F" localSheetId="11">#REF!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2">#REF!</definedName>
    <definedName name="MAURICIO" localSheetId="11">#REF!</definedName>
    <definedName name="MAURICIO" localSheetId="10">#REF!</definedName>
    <definedName name="MAURICIO" localSheetId="8">#REF!</definedName>
    <definedName name="MAURICIO" localSheetId="4">#REF!</definedName>
    <definedName name="MAURICIO">#REF!</definedName>
    <definedName name="msdmsdn" localSheetId="12">#REF!</definedName>
    <definedName name="msdmsdn" localSheetId="11">#REF!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12">#REF!</definedName>
    <definedName name="muestra" localSheetId="11">#REF!</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2">#REF!</definedName>
    <definedName name="MuestraNo" localSheetId="11">#REF!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12">#REF!</definedName>
    <definedName name="NORMA" localSheetId="11">#REF!</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2">#REF!</definedName>
    <definedName name="NORMAS" localSheetId="11">#REF!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2">#REF!</definedName>
    <definedName name="NOTAS" localSheetId="11">#REF!</definedName>
    <definedName name="NOTAS" localSheetId="10">#REF!</definedName>
    <definedName name="NOTAS" localSheetId="4">#REF!</definedName>
    <definedName name="NOTAS">#REF!</definedName>
    <definedName name="ÑÑ" localSheetId="12">#REF!</definedName>
    <definedName name="ÑÑ" localSheetId="11">#REF!</definedName>
    <definedName name="ÑÑ" localSheetId="10">#REF!</definedName>
    <definedName name="ÑÑ" localSheetId="4">#REF!</definedName>
    <definedName name="ÑÑ">#REF!</definedName>
    <definedName name="ÑÑÑ" localSheetId="12">#REF!</definedName>
    <definedName name="ÑÑÑ" localSheetId="11">#REF!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12">#REF!</definedName>
    <definedName name="observaciones" localSheetId="11">#REF!</definedName>
    <definedName name="observaciones" localSheetId="10">#REF!</definedName>
    <definedName name="observaciones" localSheetId="8">#REF!</definedName>
    <definedName name="observaciones" localSheetId="4">#REF!</definedName>
    <definedName name="observaciones">#REF!</definedName>
    <definedName name="P" localSheetId="12">#REF!</definedName>
    <definedName name="P" localSheetId="11">#REF!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2">#REF!</definedName>
    <definedName name="perf" localSheetId="11">#REF!</definedName>
    <definedName name="perf" localSheetId="10">#REF!</definedName>
    <definedName name="perf" localSheetId="4">#REF!</definedName>
    <definedName name="perf">#REF!</definedName>
    <definedName name="perfil" localSheetId="12">#REF!</definedName>
    <definedName name="perfil" localSheetId="11">#REF!</definedName>
    <definedName name="perfil" localSheetId="10">#REF!</definedName>
    <definedName name="perfil" localSheetId="4">#REF!</definedName>
    <definedName name="perfil">#REF!</definedName>
    <definedName name="Peso1A" localSheetId="12">#REF!</definedName>
    <definedName name="Peso1A" localSheetId="11">#REF!</definedName>
    <definedName name="Peso1A" localSheetId="10">#REF!</definedName>
    <definedName name="Peso1A" localSheetId="4">#REF!</definedName>
    <definedName name="Peso1A">#REF!</definedName>
    <definedName name="Peso2A" localSheetId="12">#REF!</definedName>
    <definedName name="Peso2A" localSheetId="11">#REF!</definedName>
    <definedName name="Peso2A" localSheetId="10">#REF!</definedName>
    <definedName name="Peso2A" localSheetId="4">#REF!</definedName>
    <definedName name="Peso2A">#REF!</definedName>
    <definedName name="Peso3" localSheetId="12">#REF!</definedName>
    <definedName name="Peso3" localSheetId="11">#REF!</definedName>
    <definedName name="Peso3" localSheetId="10">#REF!</definedName>
    <definedName name="Peso3" localSheetId="4">#REF!</definedName>
    <definedName name="Peso3">#REF!</definedName>
    <definedName name="Peso4" localSheetId="12">#REF!</definedName>
    <definedName name="Peso4" localSheetId="11">#REF!</definedName>
    <definedName name="Peso4" localSheetId="10">#REF!</definedName>
    <definedName name="Peso4" localSheetId="4">#REF!</definedName>
    <definedName name="Peso4">#REF!</definedName>
    <definedName name="Pesoagua2" localSheetId="12">#REF!</definedName>
    <definedName name="Pesoagua2" localSheetId="11">#REF!</definedName>
    <definedName name="Pesoagua2" localSheetId="10">#REF!</definedName>
    <definedName name="Pesoagua2" localSheetId="4">#REF!</definedName>
    <definedName name="Pesoagua2">#REF!</definedName>
    <definedName name="Pesoagua3" localSheetId="12">#REF!</definedName>
    <definedName name="Pesoagua3" localSheetId="11">#REF!</definedName>
    <definedName name="Pesoagua3" localSheetId="10">#REF!</definedName>
    <definedName name="Pesoagua3" localSheetId="4">#REF!</definedName>
    <definedName name="Pesoagua3">#REF!</definedName>
    <definedName name="PesoAire" localSheetId="12">#REF!</definedName>
    <definedName name="PesoAire" localSheetId="11">#REF!</definedName>
    <definedName name="PesoAire" localSheetId="10">#REF!</definedName>
    <definedName name="PesoAire" localSheetId="4">#REF!</definedName>
    <definedName name="PesoAire">#REF!</definedName>
    <definedName name="PesoAire2" localSheetId="12">#REF!</definedName>
    <definedName name="PesoAire2" localSheetId="11">#REF!</definedName>
    <definedName name="PesoAire2" localSheetId="10">#REF!</definedName>
    <definedName name="PesoAire2" localSheetId="4">#REF!</definedName>
    <definedName name="PesoAire2">#REF!</definedName>
    <definedName name="Pesoaire3" localSheetId="12">#REF!</definedName>
    <definedName name="Pesoaire3" localSheetId="11">#REF!</definedName>
    <definedName name="Pesoaire3" localSheetId="10">#REF!</definedName>
    <definedName name="Pesoaire3" localSheetId="4">#REF!</definedName>
    <definedName name="Pesoaire3">#REF!</definedName>
    <definedName name="Pesoenagua" localSheetId="12">#REF!</definedName>
    <definedName name="Pesoenagua" localSheetId="11">#REF!</definedName>
    <definedName name="Pesoenagua" localSheetId="10">#REF!</definedName>
    <definedName name="Pesoenagua" localSheetId="4">#REF!</definedName>
    <definedName name="Pesoenagua">#REF!</definedName>
    <definedName name="Pesoparaf3" localSheetId="12">#REF!</definedName>
    <definedName name="Pesoparaf3" localSheetId="11">#REF!</definedName>
    <definedName name="Pesoparaf3" localSheetId="10">#REF!</definedName>
    <definedName name="Pesoparaf3" localSheetId="4">#REF!</definedName>
    <definedName name="Pesoparaf3">#REF!</definedName>
    <definedName name="Pesoparafinada" localSheetId="12">#REF!</definedName>
    <definedName name="Pesoparafinada" localSheetId="11">#REF!</definedName>
    <definedName name="Pesoparafinada" localSheetId="10">#REF!</definedName>
    <definedName name="Pesoparafinada" localSheetId="4">#REF!</definedName>
    <definedName name="Pesoparafinada">#REF!</definedName>
    <definedName name="PesoParf2" localSheetId="12">#REF!</definedName>
    <definedName name="PesoParf2" localSheetId="11">#REF!</definedName>
    <definedName name="PesoParf2" localSheetId="10">#REF!</definedName>
    <definedName name="PesoParf2" localSheetId="4">#REF!</definedName>
    <definedName name="PesoParf2">#REF!</definedName>
    <definedName name="PESORETCF1" localSheetId="12">#REF!</definedName>
    <definedName name="PESORETCF1" localSheetId="11">#REF!</definedName>
    <definedName name="PESORETCF1" localSheetId="10">#REF!</definedName>
    <definedName name="PESORETCF1" localSheetId="4">#REF!</definedName>
    <definedName name="PESORETCF1">#REF!</definedName>
    <definedName name="PESORETCF2" localSheetId="12">#REF!</definedName>
    <definedName name="PESORETCF2" localSheetId="11">#REF!</definedName>
    <definedName name="PESORETCF2" localSheetId="10">#REF!</definedName>
    <definedName name="PESORETCF2" localSheetId="4">#REF!</definedName>
    <definedName name="PESORETCF2">#REF!</definedName>
    <definedName name="PESORETCF3" localSheetId="12">#REF!</definedName>
    <definedName name="PESORETCF3" localSheetId="11">#REF!</definedName>
    <definedName name="PESORETCF3" localSheetId="10">#REF!</definedName>
    <definedName name="PESORETCF3" localSheetId="4">#REF!</definedName>
    <definedName name="PESORETCF3">#REF!</definedName>
    <definedName name="plano" localSheetId="12">#REF!</definedName>
    <definedName name="plano" localSheetId="11">#REF!</definedName>
    <definedName name="plano" localSheetId="10">#REF!</definedName>
    <definedName name="plano" localSheetId="4">#REF!</definedName>
    <definedName name="plano">#REF!</definedName>
    <definedName name="planta" localSheetId="12">#REF!</definedName>
    <definedName name="planta" localSheetId="11">#REF!</definedName>
    <definedName name="planta" localSheetId="10">#REF!</definedName>
    <definedName name="planta" localSheetId="4">#REF!</definedName>
    <definedName name="planta">#REF!</definedName>
    <definedName name="porcentaje_aditivo" localSheetId="12">#REF!</definedName>
    <definedName name="porcentaje_aditivo" localSheetId="11">#REF!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2">#REF!</definedName>
    <definedName name="porcentaje_finos" localSheetId="11">#REF!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2">#REF!</definedName>
    <definedName name="porcentaje_gruesos" localSheetId="11">#REF!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2">#REF!</definedName>
    <definedName name="PPP" localSheetId="11">#REF!</definedName>
    <definedName name="PPP" localSheetId="10">#REF!</definedName>
    <definedName name="PPP" localSheetId="4">#REF!</definedName>
    <definedName name="PPP">#REF!</definedName>
    <definedName name="PPPP" localSheetId="12">#REF!</definedName>
    <definedName name="PPPP" localSheetId="11">#REF!</definedName>
    <definedName name="PPPP" localSheetId="10">#REF!</definedName>
    <definedName name="PPPP" localSheetId="4">#REF!</definedName>
    <definedName name="PPPP">#REF!</definedName>
    <definedName name="PPPPP" localSheetId="12">#REF!</definedName>
    <definedName name="PPPPP" localSheetId="11">#REF!</definedName>
    <definedName name="PPPPP" localSheetId="10">#REF!</definedName>
    <definedName name="PPPPP" localSheetId="4">#REF!</definedName>
    <definedName name="PPPPP">#REF!</definedName>
    <definedName name="PR" localSheetId="12">#REF!</definedName>
    <definedName name="PR" localSheetId="11">#REF!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12">#REF!</definedName>
    <definedName name="Proceso" localSheetId="11">#REF!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2">#REF!</definedName>
    <definedName name="Procesos" localSheetId="11">#REF!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2">#REF!</definedName>
    <definedName name="propiedades" localSheetId="11">#REF!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2">#REF!</definedName>
    <definedName name="proporciones" localSheetId="11">#REF!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2">#REF!</definedName>
    <definedName name="proporciones_volumen" localSheetId="11">#REF!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12">#REF!</definedName>
    <definedName name="reg" localSheetId="11">#REF!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12">#REF!</definedName>
    <definedName name="reteido38" localSheetId="11">#REF!</definedName>
    <definedName name="reteido38" localSheetId="10">#REF!</definedName>
    <definedName name="reteido38" localSheetId="8">#REF!</definedName>
    <definedName name="reteido38" localSheetId="4">#REF!</definedName>
    <definedName name="reteido38">#REF!</definedName>
    <definedName name="reteido4" localSheetId="12">#REF!</definedName>
    <definedName name="reteido4" localSheetId="11">#REF!</definedName>
    <definedName name="reteido4" localSheetId="10">#REF!</definedName>
    <definedName name="reteido4" localSheetId="8">#REF!</definedName>
    <definedName name="reteido4" localSheetId="4">#REF!</definedName>
    <definedName name="reteido4">#REF!</definedName>
    <definedName name="Retenido1" localSheetId="12">#REF!</definedName>
    <definedName name="Retenido1" localSheetId="11">#REF!</definedName>
    <definedName name="Retenido1" localSheetId="10">#REF!</definedName>
    <definedName name="Retenido1" localSheetId="8">#REF!</definedName>
    <definedName name="Retenido1" localSheetId="4">#REF!</definedName>
    <definedName name="Retenido1">#REF!</definedName>
    <definedName name="Retenido10" localSheetId="12">#REF!</definedName>
    <definedName name="Retenido10" localSheetId="11">#REF!</definedName>
    <definedName name="Retenido10" localSheetId="10">#REF!</definedName>
    <definedName name="Retenido10" localSheetId="4">#REF!</definedName>
    <definedName name="Retenido10">#REF!</definedName>
    <definedName name="Retenido100" localSheetId="12">#REF!</definedName>
    <definedName name="Retenido100" localSheetId="11">#REF!</definedName>
    <definedName name="Retenido100" localSheetId="10">#REF!</definedName>
    <definedName name="Retenido100" localSheetId="4">#REF!</definedName>
    <definedName name="Retenido100">#REF!</definedName>
    <definedName name="retenido112" localSheetId="12">#REF!</definedName>
    <definedName name="retenido112" localSheetId="11">#REF!</definedName>
    <definedName name="retenido112" localSheetId="10">#REF!</definedName>
    <definedName name="retenido112" localSheetId="4">#REF!</definedName>
    <definedName name="retenido112">#REF!</definedName>
    <definedName name="retenido12" localSheetId="12">#REF!</definedName>
    <definedName name="retenido12" localSheetId="11">#REF!</definedName>
    <definedName name="retenido12" localSheetId="10">#REF!</definedName>
    <definedName name="retenido12" localSheetId="4">#REF!</definedName>
    <definedName name="retenido12">#REF!</definedName>
    <definedName name="Retenido200" localSheetId="12">#REF!</definedName>
    <definedName name="Retenido200" localSheetId="11">#REF!</definedName>
    <definedName name="Retenido200" localSheetId="10">#REF!</definedName>
    <definedName name="Retenido200" localSheetId="4">#REF!</definedName>
    <definedName name="Retenido200">#REF!</definedName>
    <definedName name="Retenido30" localSheetId="12">#REF!</definedName>
    <definedName name="Retenido30" localSheetId="11">#REF!</definedName>
    <definedName name="Retenido30" localSheetId="10">#REF!</definedName>
    <definedName name="Retenido30" localSheetId="4">#REF!</definedName>
    <definedName name="Retenido30">#REF!</definedName>
    <definedName name="Retenido34" localSheetId="12">#REF!</definedName>
    <definedName name="Retenido34" localSheetId="11">#REF!</definedName>
    <definedName name="Retenido34" localSheetId="10">#REF!</definedName>
    <definedName name="Retenido34" localSheetId="4">#REF!</definedName>
    <definedName name="Retenido34">#REF!</definedName>
    <definedName name="retenido38" localSheetId="12">#REF!</definedName>
    <definedName name="retenido38" localSheetId="11">#REF!</definedName>
    <definedName name="retenido38" localSheetId="10">#REF!</definedName>
    <definedName name="retenido38" localSheetId="4">#REF!</definedName>
    <definedName name="retenido38">#REF!</definedName>
    <definedName name="Retenido38." localSheetId="12">#REF!</definedName>
    <definedName name="Retenido38." localSheetId="11">#REF!</definedName>
    <definedName name="Retenido38." localSheetId="10">#REF!</definedName>
    <definedName name="Retenido38." localSheetId="4">#REF!</definedName>
    <definedName name="Retenido38.">#REF!</definedName>
    <definedName name="retenido4" localSheetId="12">#REF!</definedName>
    <definedName name="retenido4" localSheetId="11">#REF!</definedName>
    <definedName name="retenido4" localSheetId="10">#REF!</definedName>
    <definedName name="retenido4" localSheetId="4">#REF!</definedName>
    <definedName name="retenido4">#REF!</definedName>
    <definedName name="retenido40" localSheetId="12">#REF!</definedName>
    <definedName name="retenido40" localSheetId="11">#REF!</definedName>
    <definedName name="retenido40" localSheetId="10">#REF!</definedName>
    <definedName name="retenido40" localSheetId="4">#REF!</definedName>
    <definedName name="retenido40">#REF!</definedName>
    <definedName name="Retenido50" localSheetId="12">#REF!</definedName>
    <definedName name="Retenido50" localSheetId="11">#REF!</definedName>
    <definedName name="Retenido50" localSheetId="10">#REF!</definedName>
    <definedName name="Retenido50" localSheetId="4">#REF!</definedName>
    <definedName name="Retenido50">#REF!</definedName>
    <definedName name="Retenido8" localSheetId="12">#REF!</definedName>
    <definedName name="Retenido8" localSheetId="11">#REF!</definedName>
    <definedName name="Retenido8" localSheetId="10">#REF!</definedName>
    <definedName name="Retenido8" localSheetId="4">#REF!</definedName>
    <definedName name="Retenido8">#REF!</definedName>
    <definedName name="Retenido80" localSheetId="12">#REF!</definedName>
    <definedName name="Retenido80" localSheetId="11">#REF!</definedName>
    <definedName name="Retenido80" localSheetId="10">#REF!</definedName>
    <definedName name="Retenido80" localSheetId="4">#REF!</definedName>
    <definedName name="Retenido80">#REF!</definedName>
    <definedName name="RF" localSheetId="1">[2]DATOS!#REF!</definedName>
    <definedName name="RF" localSheetId="12">[1]DATOS!#REF!</definedName>
    <definedName name="RF" localSheetId="11">[1]DATOS!#REF!</definedName>
    <definedName name="RF" localSheetId="10">[1]DATOS!#REF!</definedName>
    <definedName name="RF" localSheetId="4">[1]DATOS!#REF!</definedName>
    <definedName name="RF" localSheetId="5">[1]DATOS!#REF!</definedName>
    <definedName name="RF">[1]DATOS!#REF!</definedName>
    <definedName name="RICE" localSheetId="12">#REF!</definedName>
    <definedName name="RICE" localSheetId="11">#REF!</definedName>
    <definedName name="RICE" localSheetId="10">#REF!</definedName>
    <definedName name="RICE" localSheetId="8">#REF!</definedName>
    <definedName name="RICE" localSheetId="4">#REF!</definedName>
    <definedName name="RICE">#REF!</definedName>
    <definedName name="Roughness_Processed_BTAVCICD1" localSheetId="12">#REF!</definedName>
    <definedName name="Roughness_Processed_BTAVCICD1" localSheetId="11">#REF!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12">#REF!</definedName>
    <definedName name="s4o" localSheetId="1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12">#REF!</definedName>
    <definedName name="sjdjhfdggf" localSheetId="11">#REF!</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2">#REF!</definedName>
    <definedName name="slskjsjs" localSheetId="11">#REF!</definedName>
    <definedName name="slskjsjs" localSheetId="10">#REF!</definedName>
    <definedName name="slskjsjs" localSheetId="8">#REF!</definedName>
    <definedName name="slskjsjs" localSheetId="4">#REF!</definedName>
    <definedName name="slskjsjs">#REF!</definedName>
    <definedName name="smi" localSheetId="12">#REF!</definedName>
    <definedName name="smi" localSheetId="11">#REF!</definedName>
    <definedName name="smi" localSheetId="10">#REF!</definedName>
    <definedName name="smi" localSheetId="8">#REF!</definedName>
    <definedName name="smi" localSheetId="4">#REF!</definedName>
    <definedName name="smi">#REF!</definedName>
    <definedName name="sojo" localSheetId="12">#REF!</definedName>
    <definedName name="sojo" localSheetId="11">#REF!</definedName>
    <definedName name="sojo" localSheetId="10">#REF!</definedName>
    <definedName name="sojo" localSheetId="4">#REF!</definedName>
    <definedName name="sojo">#REF!</definedName>
    <definedName name="SOLI" localSheetId="12">#REF!</definedName>
    <definedName name="SOLI" localSheetId="11">#REF!</definedName>
    <definedName name="SOLI" localSheetId="10">#REF!</definedName>
    <definedName name="SOLI" localSheetId="4">#REF!</definedName>
    <definedName name="SOLI">#REF!</definedName>
    <definedName name="sososo" localSheetId="12">#REF!</definedName>
    <definedName name="sososo" localSheetId="11">#REF!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12">#REF!</definedName>
    <definedName name="sumatoria" localSheetId="11">#REF!</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2">#REF!</definedName>
    <definedName name="tamaño_maximo" localSheetId="11">#REF!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2">#REF!</definedName>
    <definedName name="TAMICES" localSheetId="11">#REF!</definedName>
    <definedName name="TAMICES" localSheetId="10">#REF!</definedName>
    <definedName name="TAMICES" localSheetId="4">#REF!</definedName>
    <definedName name="TAMICES">#REF!</definedName>
    <definedName name="TER" localSheetId="12">[8]Hoja2!$C$5:$C$7</definedName>
    <definedName name="TER" localSheetId="11">[8]Hoja2!$C$5:$C$7</definedName>
    <definedName name="TER" localSheetId="9">[8]Hoja2!$C$5:$C$7</definedName>
    <definedName name="TER" localSheetId="10">[8]Hoja2!$C$5:$C$7</definedName>
    <definedName name="TER" localSheetId="8">[8]Hoja2!$C$5:$C$7</definedName>
    <definedName name="TER">[8]Hoja2!$C$5:$C$7</definedName>
    <definedName name="TipoDeDocumento" localSheetId="12">#REF!</definedName>
    <definedName name="TipoDeDocumento" localSheetId="11">#REF!</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12">#REF!</definedName>
    <definedName name="TipoDocumento" localSheetId="11">#REF!</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12">'Reg fot ambien PAGA OyM'!$A:$L,'Reg fot ambien PAGA OyM'!$1:$3</definedName>
    <definedName name="_xlnm.Print_Titles" localSheetId="11">'Reg fot ambien PAGA UF1 y 2,1'!$A:$L,'Reg fot ambien PAGA UF1 y 2,1'!$1:$3</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12">#REF!</definedName>
    <definedName name="TT" localSheetId="11">#REF!</definedName>
    <definedName name="TT" localSheetId="10">#REF!</definedName>
    <definedName name="TT" localSheetId="8">#REF!</definedName>
    <definedName name="TT" localSheetId="4">#REF!</definedName>
    <definedName name="TT">#REF!</definedName>
    <definedName name="UIY" localSheetId="12">#REF!</definedName>
    <definedName name="UIY" localSheetId="11">#REF!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12">#REF!</definedName>
    <definedName name="Volumen" localSheetId="11">#REF!</definedName>
    <definedName name="Volumen" localSheetId="10">#REF!</definedName>
    <definedName name="Volumen" localSheetId="8">#REF!</definedName>
    <definedName name="Volumen" localSheetId="4">#REF!</definedName>
    <definedName name="Volumen">#REF!</definedName>
    <definedName name="VOLUMEN1" localSheetId="12">#REF!</definedName>
    <definedName name="VOLUMEN1" localSheetId="11">#REF!</definedName>
    <definedName name="VOLUMEN1" localSheetId="10">#REF!</definedName>
    <definedName name="VOLUMEN1" localSheetId="8">#REF!</definedName>
    <definedName name="VOLUMEN1" localSheetId="4">#REF!</definedName>
    <definedName name="VOLUMEN1">#REF!</definedName>
    <definedName name="wrn.portafolios."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12">[1]DATOS!#REF!</definedName>
    <definedName name="yipitin" localSheetId="11">[1]DATOS!#REF!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2">[1]DATOS!#REF!</definedName>
    <definedName name="Yipo" localSheetId="11">[1]DATOS!#REF!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workbook>
</file>

<file path=xl/calcChain.xml><?xml version="1.0" encoding="utf-8"?>
<calcChain xmlns="http://schemas.openxmlformats.org/spreadsheetml/2006/main">
  <c r="H14" i="941" l="1"/>
  <c r="I15" i="941"/>
  <c r="K15" i="941" s="1"/>
  <c r="I16" i="941"/>
  <c r="K16" i="941" s="1"/>
  <c r="I17" i="941"/>
  <c r="K17" i="941" s="1"/>
  <c r="I18" i="941"/>
  <c r="K18" i="941" s="1"/>
  <c r="I19" i="941"/>
  <c r="K19" i="941" s="1"/>
  <c r="I20" i="941"/>
  <c r="K20" i="941" s="1"/>
  <c r="I21" i="941"/>
  <c r="K21" i="941" s="1"/>
  <c r="I22" i="941"/>
  <c r="K22" i="941" s="1"/>
  <c r="I23" i="941"/>
  <c r="K23" i="941" s="1"/>
  <c r="I24" i="941"/>
  <c r="K24" i="941" s="1"/>
  <c r="I25" i="941"/>
  <c r="K25" i="941" s="1"/>
  <c r="I26" i="941"/>
  <c r="K26" i="941" s="1"/>
  <c r="I27" i="941"/>
  <c r="K27" i="941" s="1"/>
  <c r="I28" i="941"/>
  <c r="K28" i="941" s="1"/>
  <c r="I29" i="941"/>
  <c r="K29" i="941" s="1"/>
  <c r="I30" i="941"/>
  <c r="K30" i="941" s="1"/>
  <c r="I31" i="941"/>
  <c r="K31" i="941" s="1"/>
  <c r="I32" i="941"/>
  <c r="K32" i="941" s="1"/>
  <c r="I33" i="941"/>
  <c r="K33" i="941" s="1"/>
  <c r="I34" i="941"/>
  <c r="K34" i="941" s="1"/>
  <c r="I35" i="941"/>
  <c r="K35" i="941" s="1"/>
  <c r="I36" i="941"/>
  <c r="K36" i="941" s="1"/>
  <c r="I37" i="941"/>
  <c r="K37" i="941" s="1"/>
  <c r="I38" i="941"/>
  <c r="K38" i="941" s="1"/>
  <c r="I39" i="941"/>
  <c r="K39" i="941" s="1"/>
  <c r="I40" i="941"/>
  <c r="K40" i="941" s="1"/>
  <c r="I41" i="941"/>
  <c r="K41" i="941" s="1"/>
  <c r="I42" i="941"/>
  <c r="K42" i="941" s="1"/>
  <c r="I43" i="941"/>
  <c r="K43" i="941" s="1"/>
  <c r="I44" i="941"/>
  <c r="K44" i="941" s="1"/>
  <c r="I45" i="941"/>
  <c r="K45" i="941" s="1"/>
  <c r="I46" i="941"/>
  <c r="K46" i="941" s="1"/>
  <c r="I47" i="941"/>
  <c r="K47" i="941" s="1"/>
  <c r="I48" i="941"/>
  <c r="K48" i="941" s="1"/>
  <c r="I49" i="941"/>
  <c r="K49" i="941" s="1"/>
  <c r="I50" i="941"/>
  <c r="K50" i="941" s="1"/>
  <c r="I51" i="941"/>
  <c r="K51" i="941" s="1"/>
  <c r="I52" i="941"/>
  <c r="K52" i="941" s="1"/>
  <c r="I53" i="941"/>
  <c r="K53" i="941" s="1"/>
  <c r="I54" i="941"/>
  <c r="K54" i="941" s="1"/>
  <c r="I55" i="941"/>
  <c r="K55" i="941" s="1"/>
  <c r="I56" i="941"/>
  <c r="K56" i="941" s="1"/>
  <c r="I57" i="941"/>
  <c r="K57" i="941" s="1"/>
  <c r="I58" i="941"/>
  <c r="K58" i="941" s="1"/>
  <c r="I59" i="941"/>
  <c r="K59" i="941" s="1"/>
  <c r="I60" i="941"/>
  <c r="K60" i="941" s="1"/>
  <c r="I61" i="941"/>
  <c r="K61" i="941" s="1"/>
  <c r="I62" i="941"/>
  <c r="K62" i="941" s="1"/>
  <c r="I63" i="941"/>
  <c r="K63" i="941" s="1"/>
  <c r="I64" i="941"/>
  <c r="K64" i="941" s="1"/>
  <c r="I65" i="941"/>
  <c r="K65" i="941" s="1"/>
  <c r="I66" i="941"/>
  <c r="K66" i="941" s="1"/>
  <c r="I67" i="941"/>
  <c r="K67" i="941" s="1"/>
  <c r="I68" i="941"/>
  <c r="K68" i="941" s="1"/>
  <c r="I69" i="941"/>
  <c r="K69" i="941" s="1"/>
  <c r="I70" i="941"/>
  <c r="K70" i="941" s="1"/>
  <c r="I71" i="941"/>
  <c r="K71" i="941" s="1"/>
  <c r="I72" i="941"/>
  <c r="K72" i="941" s="1"/>
  <c r="I73" i="941"/>
  <c r="K73" i="941" s="1"/>
  <c r="I74" i="941"/>
  <c r="K74" i="941" s="1"/>
  <c r="I75" i="941"/>
  <c r="K75" i="941" s="1"/>
  <c r="I76" i="941"/>
  <c r="K76" i="941" s="1"/>
  <c r="I77" i="941"/>
  <c r="K77" i="941" s="1"/>
  <c r="I78" i="941"/>
  <c r="K78" i="941" s="1"/>
  <c r="I79" i="941"/>
  <c r="K79" i="941" s="1"/>
  <c r="I80" i="941"/>
  <c r="K80" i="941" s="1"/>
  <c r="I81" i="941"/>
  <c r="K81" i="941" s="1"/>
  <c r="I82" i="941"/>
  <c r="K82" i="941" s="1"/>
  <c r="I83" i="941"/>
  <c r="K83" i="941" s="1"/>
  <c r="I84" i="941"/>
  <c r="K84" i="941" s="1"/>
  <c r="I85" i="941"/>
  <c r="K85" i="941" s="1"/>
  <c r="I86" i="941"/>
  <c r="K86" i="941" s="1"/>
  <c r="I87" i="941"/>
  <c r="K87" i="941" s="1"/>
  <c r="I88" i="941"/>
  <c r="K88" i="941" s="1"/>
  <c r="I89" i="941"/>
  <c r="K89" i="941" s="1"/>
  <c r="I90" i="941"/>
  <c r="K90" i="941" s="1"/>
  <c r="I91" i="941"/>
  <c r="K91" i="941" s="1"/>
  <c r="I92" i="941"/>
  <c r="K92" i="941" s="1"/>
  <c r="I93" i="941"/>
  <c r="K93" i="941" s="1"/>
  <c r="I94" i="941"/>
  <c r="K94" i="941" s="1"/>
  <c r="I95" i="941"/>
  <c r="K95" i="941" s="1"/>
  <c r="I96" i="941"/>
  <c r="K96" i="941" s="1"/>
  <c r="I97" i="941"/>
  <c r="K97" i="941" s="1"/>
  <c r="I98" i="941"/>
  <c r="K98" i="941" s="1"/>
  <c r="I99" i="941"/>
  <c r="K99" i="941" s="1"/>
  <c r="I100" i="941"/>
  <c r="K100" i="941" s="1"/>
  <c r="I101" i="941"/>
  <c r="K101" i="941" s="1"/>
  <c r="I102" i="941"/>
  <c r="K102" i="941" s="1"/>
  <c r="I103" i="941"/>
  <c r="K103" i="941" s="1"/>
  <c r="I104" i="941"/>
  <c r="K104" i="941" s="1"/>
  <c r="I105" i="941"/>
  <c r="K105" i="941" s="1"/>
  <c r="I106" i="941"/>
  <c r="K106" i="941" s="1"/>
  <c r="I107" i="941"/>
  <c r="K107" i="941" s="1"/>
  <c r="I108" i="941"/>
  <c r="K108" i="941" s="1"/>
  <c r="I109" i="941"/>
  <c r="K109" i="941" s="1"/>
  <c r="I110" i="941"/>
  <c r="K110" i="941" s="1"/>
  <c r="E111" i="941"/>
  <c r="I112" i="941"/>
  <c r="K112" i="941" s="1"/>
  <c r="I113" i="941"/>
  <c r="K113" i="941" s="1"/>
  <c r="E114" i="941"/>
  <c r="I119" i="941"/>
  <c r="K119" i="941" s="1"/>
  <c r="I120" i="941"/>
  <c r="K120" i="941" s="1"/>
  <c r="I121" i="941"/>
  <c r="K121" i="941" s="1"/>
  <c r="I122" i="941"/>
  <c r="K122" i="941" s="1"/>
  <c r="I123" i="941"/>
  <c r="K123" i="941" s="1"/>
  <c r="I124" i="941"/>
  <c r="K124" i="941" s="1"/>
  <c r="I125" i="941"/>
  <c r="K125" i="941" s="1"/>
  <c r="I126" i="941"/>
  <c r="K126" i="941" s="1"/>
  <c r="N126" i="941" s="1"/>
  <c r="I127" i="941"/>
  <c r="K127" i="941"/>
  <c r="I128" i="941"/>
  <c r="K128" i="941"/>
  <c r="I129" i="941"/>
  <c r="K129" i="941"/>
  <c r="I130" i="941"/>
  <c r="K130" i="941"/>
  <c r="I131" i="941"/>
  <c r="K131" i="941"/>
  <c r="I132" i="941"/>
  <c r="K132" i="941"/>
  <c r="I133" i="941"/>
  <c r="K133" i="941"/>
  <c r="I134" i="941"/>
  <c r="K134" i="941"/>
  <c r="I135" i="941"/>
  <c r="K135" i="941"/>
  <c r="E136" i="941"/>
  <c r="K136" i="941" s="1"/>
  <c r="I136" i="941"/>
  <c r="I137" i="941"/>
  <c r="K137" i="941" s="1"/>
  <c r="I138" i="941"/>
  <c r="K138" i="941" s="1"/>
  <c r="I139" i="941"/>
  <c r="K139" i="941" s="1"/>
  <c r="I140" i="941"/>
  <c r="K140" i="941" s="1"/>
  <c r="I141" i="941"/>
  <c r="K141" i="941" s="1"/>
  <c r="I142" i="941"/>
  <c r="K142" i="941" s="1"/>
  <c r="I143" i="941"/>
  <c r="K143" i="941" s="1"/>
  <c r="I144" i="941"/>
  <c r="K144" i="941" s="1"/>
  <c r="I145" i="941"/>
  <c r="K145" i="941" s="1"/>
  <c r="I146" i="941"/>
  <c r="K146" i="941" s="1"/>
  <c r="I147" i="941"/>
  <c r="K147" i="941" s="1"/>
  <c r="I148" i="941"/>
  <c r="K148" i="941" s="1"/>
  <c r="I149" i="941"/>
  <c r="K149" i="941" s="1"/>
  <c r="I153" i="941"/>
  <c r="K153" i="941" s="1"/>
  <c r="I154" i="941"/>
  <c r="K154" i="941" s="1"/>
  <c r="I155" i="941"/>
  <c r="K155" i="941" s="1"/>
  <c r="I156" i="941"/>
  <c r="K156" i="941" s="1"/>
  <c r="I157" i="941"/>
  <c r="K157" i="941" s="1"/>
  <c r="I158" i="941"/>
  <c r="I159" i="941"/>
  <c r="K159" i="941"/>
  <c r="I160" i="941"/>
  <c r="K160" i="941"/>
  <c r="I161" i="941"/>
  <c r="K161" i="941"/>
  <c r="I162" i="941"/>
  <c r="K162" i="941"/>
  <c r="I163" i="941"/>
  <c r="K163" i="941"/>
  <c r="I164" i="941"/>
  <c r="K164" i="941"/>
  <c r="I165" i="941"/>
  <c r="K165" i="941"/>
  <c r="L165" i="941" s="1"/>
  <c r="I171" i="941"/>
  <c r="K171" i="941" s="1"/>
  <c r="I172" i="941"/>
  <c r="K172" i="941" s="1"/>
  <c r="I173" i="941"/>
  <c r="K173" i="941" s="1"/>
  <c r="I174" i="941"/>
  <c r="K174" i="941" s="1"/>
  <c r="I175" i="941"/>
  <c r="K175" i="941" s="1"/>
  <c r="I176" i="941"/>
  <c r="K176" i="941" s="1"/>
  <c r="I177" i="941"/>
  <c r="K177" i="941" s="1"/>
  <c r="I178" i="941"/>
  <c r="K178" i="941" s="1"/>
  <c r="I179" i="941"/>
  <c r="K179" i="941" s="1"/>
  <c r="I180" i="941"/>
  <c r="K180" i="941" s="1"/>
  <c r="I184" i="941"/>
  <c r="K184" i="941" s="1"/>
  <c r="I185" i="941"/>
  <c r="K185" i="941" s="1"/>
  <c r="I186" i="941"/>
  <c r="K186" i="941" s="1"/>
  <c r="I187" i="941"/>
  <c r="K187" i="941" s="1"/>
  <c r="I188" i="941"/>
  <c r="K188" i="941" s="1"/>
  <c r="I189" i="941"/>
  <c r="K189" i="941" s="1"/>
  <c r="I190" i="941"/>
  <c r="K190" i="941" s="1"/>
  <c r="I191" i="941"/>
  <c r="K191" i="941" s="1"/>
  <c r="E192" i="941"/>
  <c r="K192" i="941" s="1"/>
  <c r="I192" i="941"/>
  <c r="I193" i="941"/>
  <c r="K193" i="941"/>
  <c r="H194" i="941"/>
  <c r="I194" i="941"/>
  <c r="K194" i="941" s="1"/>
  <c r="I195" i="941"/>
  <c r="K195" i="941" s="1"/>
  <c r="I196" i="941"/>
  <c r="K196" i="941" s="1"/>
  <c r="I197" i="941"/>
  <c r="K197" i="941" s="1"/>
  <c r="I198" i="941"/>
  <c r="K198" i="941" s="1"/>
  <c r="I199" i="941"/>
  <c r="K199" i="941" s="1"/>
  <c r="P203" i="941"/>
  <c r="Q203" i="941"/>
  <c r="R203" i="941"/>
  <c r="I204" i="941"/>
  <c r="K204" i="941"/>
  <c r="I205" i="941"/>
  <c r="K205" i="941" s="1"/>
  <c r="I206" i="941"/>
  <c r="K206" i="941" s="1"/>
  <c r="I207" i="941"/>
  <c r="K207" i="941"/>
  <c r="I208" i="941"/>
  <c r="K208" i="941" s="1"/>
  <c r="I209" i="941"/>
  <c r="K209" i="941" s="1"/>
  <c r="I210" i="941"/>
  <c r="K210" i="941" s="1"/>
  <c r="I211" i="941"/>
  <c r="K211" i="941"/>
  <c r="I212" i="941"/>
  <c r="K212" i="941" s="1"/>
  <c r="I213" i="941"/>
  <c r="K213" i="941" s="1"/>
  <c r="I214" i="941"/>
  <c r="K214" i="941" s="1"/>
  <c r="I215" i="941"/>
  <c r="K215" i="941"/>
  <c r="I216" i="941"/>
  <c r="K216" i="941" s="1"/>
  <c r="I217" i="941"/>
  <c r="K217" i="941" s="1"/>
  <c r="I218" i="941"/>
  <c r="K218" i="941" s="1"/>
  <c r="I219" i="941"/>
  <c r="K219" i="941"/>
  <c r="I220" i="941"/>
  <c r="K220" i="941" s="1"/>
  <c r="I221" i="941"/>
  <c r="K221" i="941" s="1"/>
  <c r="I222" i="941"/>
  <c r="K222" i="941" s="1"/>
  <c r="I223" i="941"/>
  <c r="K223" i="941"/>
  <c r="I224" i="941"/>
  <c r="K224" i="941" s="1"/>
  <c r="I225" i="941"/>
  <c r="K225" i="941"/>
  <c r="I226" i="941"/>
  <c r="K226" i="941" s="1"/>
  <c r="I227" i="941"/>
  <c r="K227" i="941"/>
  <c r="I228" i="941"/>
  <c r="K228" i="941" s="1"/>
  <c r="I229" i="941"/>
  <c r="K229" i="941"/>
  <c r="I230" i="941"/>
  <c r="K230" i="941" s="1"/>
  <c r="I231" i="941"/>
  <c r="K231" i="941"/>
  <c r="I232" i="941"/>
  <c r="K232" i="941" s="1"/>
  <c r="I233" i="941"/>
  <c r="K233" i="941"/>
  <c r="I234" i="941"/>
  <c r="K234" i="941" s="1"/>
  <c r="E235" i="941"/>
  <c r="I235" i="941"/>
  <c r="K235" i="941" s="1"/>
  <c r="I236" i="941"/>
  <c r="K236" i="941"/>
  <c r="I237" i="941"/>
  <c r="K237" i="941" s="1"/>
  <c r="I238" i="941"/>
  <c r="K238" i="941"/>
  <c r="I239" i="941"/>
  <c r="K239" i="941" s="1"/>
  <c r="I240" i="941"/>
  <c r="K240" i="941"/>
  <c r="I241" i="941"/>
  <c r="K241" i="941" s="1"/>
  <c r="I242" i="941"/>
  <c r="K242" i="941"/>
  <c r="I243" i="941"/>
  <c r="K243" i="941" s="1"/>
  <c r="I244" i="941"/>
  <c r="K244" i="941"/>
  <c r="I245" i="941"/>
  <c r="K245" i="941"/>
  <c r="E247" i="941"/>
  <c r="H247" i="941"/>
  <c r="H254" i="941" s="1"/>
  <c r="I250" i="941"/>
  <c r="K250" i="941"/>
  <c r="I251" i="941"/>
  <c r="I252" i="941"/>
  <c r="K252" i="941" s="1"/>
  <c r="E253" i="941"/>
  <c r="E254" i="941" s="1"/>
  <c r="H253" i="941"/>
  <c r="I261" i="941"/>
  <c r="K261" i="941" s="1"/>
  <c r="I272" i="941"/>
  <c r="K272" i="941" s="1"/>
  <c r="E273" i="941"/>
  <c r="K273" i="941" s="1"/>
  <c r="I273" i="941"/>
  <c r="I274" i="941"/>
  <c r="K274" i="941"/>
  <c r="I275" i="941"/>
  <c r="K275" i="941"/>
  <c r="I276" i="941"/>
  <c r="K276" i="941"/>
  <c r="E277" i="941"/>
  <c r="K277" i="941" s="1"/>
  <c r="I277" i="941"/>
  <c r="I278" i="941"/>
  <c r="K278" i="941" s="1"/>
  <c r="I279" i="941"/>
  <c r="K279" i="941" s="1"/>
  <c r="I280" i="941"/>
  <c r="K280" i="941" s="1"/>
  <c r="I281" i="941"/>
  <c r="K281" i="941" s="1"/>
  <c r="I282" i="941"/>
  <c r="K282" i="941" s="1"/>
  <c r="I283" i="941"/>
  <c r="K283" i="941" s="1"/>
  <c r="I284" i="941"/>
  <c r="K284" i="941" s="1"/>
  <c r="I285" i="941"/>
  <c r="K285" i="941" s="1"/>
  <c r="I286" i="941"/>
  <c r="K286" i="941" s="1"/>
  <c r="I287" i="941"/>
  <c r="K287" i="941" s="1"/>
  <c r="I288" i="941"/>
  <c r="K288" i="941" s="1"/>
  <c r="I289" i="941"/>
  <c r="K289" i="941" s="1"/>
  <c r="I290" i="941"/>
  <c r="I291" i="941"/>
  <c r="I292" i="941"/>
  <c r="K292" i="941" s="1"/>
  <c r="I295" i="941"/>
  <c r="K295" i="941" s="1"/>
  <c r="I296" i="941"/>
  <c r="K296" i="941" s="1"/>
  <c r="I297" i="941"/>
  <c r="K297" i="941" s="1"/>
  <c r="H298" i="941"/>
  <c r="I303" i="941"/>
  <c r="K303" i="941" s="1"/>
  <c r="I304" i="941"/>
  <c r="K304" i="941" s="1"/>
  <c r="I305" i="941"/>
  <c r="K305" i="941" s="1"/>
  <c r="Q205" i="941" l="1"/>
  <c r="K298" i="941"/>
  <c r="L298" i="941" s="1"/>
  <c r="K253" i="941"/>
  <c r="L253" i="941" s="1"/>
  <c r="E298" i="941"/>
  <c r="P205" i="941"/>
  <c r="K247" i="941"/>
  <c r="K111" i="941"/>
  <c r="K114" i="941" s="1"/>
  <c r="N204" i="941"/>
  <c r="N205" i="941" s="1"/>
  <c r="N206" i="941" s="1"/>
  <c r="N207" i="941" s="1"/>
  <c r="N208" i="941" s="1"/>
  <c r="N209" i="941" s="1"/>
  <c r="N210" i="941" s="1"/>
  <c r="N211" i="941" s="1"/>
  <c r="N212" i="941" s="1"/>
  <c r="N213" i="941" s="1"/>
  <c r="N214" i="941" s="1"/>
  <c r="N215" i="941" s="1"/>
  <c r="N216" i="941" s="1"/>
  <c r="N217" i="941" s="1"/>
  <c r="N218" i="941" s="1"/>
  <c r="N219" i="941" s="1"/>
  <c r="N220" i="941" s="1"/>
  <c r="N221" i="941" s="1"/>
  <c r="N222" i="941" s="1"/>
  <c r="N223" i="941" s="1"/>
  <c r="N224" i="941" s="1"/>
  <c r="N225" i="941" s="1"/>
  <c r="N226" i="941" s="1"/>
  <c r="N227" i="941" s="1"/>
  <c r="N228" i="941" s="1"/>
  <c r="N229" i="941" s="1"/>
  <c r="N230" i="941" s="1"/>
  <c r="N231" i="941" s="1"/>
  <c r="N232" i="941" s="1"/>
  <c r="N233" i="941" s="1"/>
  <c r="N234" i="941" s="1"/>
  <c r="N235" i="941" s="1"/>
  <c r="N236" i="941" s="1"/>
  <c r="N237" i="941" s="1"/>
  <c r="N238" i="941" s="1"/>
  <c r="N239" i="941" s="1"/>
  <c r="N240" i="941" s="1"/>
  <c r="N241" i="941" s="1"/>
  <c r="N242" i="941" s="1"/>
  <c r="N243" i="941" s="1"/>
  <c r="Q54" i="935"/>
  <c r="Q53" i="935"/>
  <c r="P52" i="935"/>
  <c r="O52" i="935"/>
  <c r="N52" i="935"/>
  <c r="M52" i="935"/>
  <c r="Q52" i="935"/>
  <c r="Q51" i="935"/>
  <c r="P51" i="935"/>
  <c r="Q50" i="935"/>
  <c r="Q49" i="935"/>
  <c r="P49" i="935"/>
  <c r="O49" i="935"/>
  <c r="N49" i="935"/>
  <c r="M49" i="935"/>
  <c r="Q48" i="935"/>
  <c r="Q47" i="935"/>
  <c r="Q46" i="935"/>
  <c r="P46" i="935"/>
  <c r="O46" i="935"/>
  <c r="N46" i="935"/>
  <c r="M46" i="935"/>
  <c r="Q45" i="935"/>
  <c r="Q44" i="935"/>
  <c r="Q43" i="935"/>
  <c r="O43" i="935"/>
  <c r="N43" i="935"/>
  <c r="M43" i="935"/>
  <c r="Q42" i="935"/>
  <c r="G42" i="935"/>
  <c r="Q41" i="935"/>
  <c r="Q40" i="935"/>
  <c r="O40" i="935"/>
  <c r="N40" i="935"/>
  <c r="M40" i="935"/>
  <c r="G40" i="935"/>
  <c r="Q39" i="935"/>
  <c r="G39" i="935"/>
  <c r="Q38" i="935"/>
  <c r="G38" i="935"/>
  <c r="Q37" i="935"/>
  <c r="O37" i="935"/>
  <c r="N37" i="935"/>
  <c r="M37" i="935"/>
  <c r="G37" i="935"/>
  <c r="Q36" i="935"/>
  <c r="G36" i="935"/>
  <c r="Q35" i="935"/>
  <c r="G35" i="935"/>
  <c r="Q34" i="935"/>
  <c r="O34" i="935"/>
  <c r="N34" i="935"/>
  <c r="M34" i="935"/>
  <c r="G34" i="935"/>
  <c r="Q33" i="935"/>
  <c r="O33" i="935"/>
  <c r="G33" i="935"/>
  <c r="Q32" i="935"/>
  <c r="O32" i="935"/>
  <c r="G32" i="935"/>
  <c r="Q31" i="935"/>
  <c r="P31" i="935"/>
  <c r="O31" i="935"/>
  <c r="N31" i="935"/>
  <c r="M31" i="935"/>
  <c r="G31" i="935"/>
  <c r="Q30" i="935"/>
  <c r="O30" i="935"/>
  <c r="N30" i="935"/>
  <c r="M30" i="935"/>
  <c r="G30" i="935"/>
  <c r="Q29" i="935"/>
  <c r="O29" i="935"/>
  <c r="N29" i="935"/>
  <c r="G29" i="935"/>
  <c r="P28" i="935"/>
  <c r="O28" i="935"/>
  <c r="N28" i="935"/>
  <c r="M28" i="935"/>
  <c r="Q28" i="935"/>
  <c r="G28" i="935"/>
  <c r="Q27" i="935"/>
  <c r="G27" i="935"/>
  <c r="Q26" i="935"/>
  <c r="G26" i="935"/>
  <c r="P25" i="935"/>
  <c r="O25" i="935"/>
  <c r="N25" i="935"/>
  <c r="Q25" i="935"/>
  <c r="M25" i="935"/>
  <c r="G25" i="935"/>
  <c r="Q24" i="935"/>
  <c r="G24" i="935"/>
  <c r="Q23" i="935"/>
  <c r="G23" i="935"/>
  <c r="Q22" i="935"/>
  <c r="P22" i="935"/>
  <c r="O22" i="935"/>
  <c r="N22" i="935"/>
  <c r="M22" i="935"/>
  <c r="G22" i="935"/>
  <c r="P21" i="935"/>
  <c r="O21" i="935"/>
  <c r="N21" i="935"/>
  <c r="Q21" i="935"/>
  <c r="M21" i="935"/>
  <c r="G21" i="935"/>
  <c r="Q20" i="935"/>
  <c r="P20" i="935"/>
  <c r="O20" i="935"/>
  <c r="N20" i="935"/>
  <c r="G20" i="935"/>
  <c r="Q19" i="935"/>
  <c r="P19" i="935"/>
  <c r="O19" i="935"/>
  <c r="N19" i="935"/>
  <c r="M19" i="935"/>
  <c r="G19" i="935"/>
  <c r="Q18" i="935"/>
  <c r="G18" i="935"/>
  <c r="Q17" i="935"/>
  <c r="G17" i="935"/>
  <c r="Q16" i="935"/>
  <c r="P16" i="935"/>
  <c r="O16" i="935"/>
  <c r="N16" i="935"/>
  <c r="M16" i="935"/>
  <c r="G16" i="935"/>
  <c r="Q15" i="935"/>
  <c r="G15" i="935"/>
  <c r="Q14" i="935"/>
  <c r="G14" i="935"/>
  <c r="Q13" i="935"/>
  <c r="P13" i="935"/>
  <c r="O13" i="935"/>
  <c r="N13" i="935"/>
  <c r="M13" i="935"/>
  <c r="G13" i="935"/>
  <c r="Q12" i="935"/>
  <c r="P12" i="935"/>
  <c r="N12" i="935"/>
  <c r="M12" i="935"/>
  <c r="G12" i="935"/>
  <c r="E12" i="935"/>
  <c r="D12" i="935"/>
  <c r="Q11" i="935"/>
  <c r="P11" i="935"/>
  <c r="N11" i="935"/>
  <c r="M11" i="935"/>
  <c r="G11" i="935"/>
  <c r="E11" i="935"/>
  <c r="D11" i="935"/>
  <c r="Q10" i="935"/>
  <c r="G10" i="935"/>
  <c r="F285" i="316"/>
  <c r="J285" i="316" s="1"/>
  <c r="E164" i="316"/>
  <c r="G151" i="316"/>
  <c r="F211" i="316"/>
  <c r="J211" i="316" s="1"/>
  <c r="E265" i="316"/>
  <c r="I265" i="316"/>
  <c r="G156" i="316"/>
  <c r="J298" i="316"/>
  <c r="E288" i="316"/>
  <c r="C288" i="316"/>
  <c r="D268" i="316"/>
  <c r="B268" i="316"/>
  <c r="J250" i="316"/>
  <c r="E214" i="316"/>
  <c r="C214" i="316"/>
  <c r="D167" i="316"/>
  <c r="B167" i="316"/>
  <c r="K158" i="316"/>
  <c r="E158" i="316"/>
  <c r="G288" i="316"/>
  <c r="H156" i="316"/>
  <c r="K155" i="316"/>
  <c r="H155" i="316"/>
  <c r="G155" i="316"/>
  <c r="K154" i="316"/>
  <c r="F268" i="316"/>
  <c r="H154" i="316"/>
  <c r="H158" i="316" s="1"/>
  <c r="K153" i="316"/>
  <c r="G253" i="316" s="1"/>
  <c r="H253" i="316" s="1"/>
  <c r="H153" i="316"/>
  <c r="G153" i="316"/>
  <c r="K152" i="316"/>
  <c r="G214" i="316" s="1"/>
  <c r="H152" i="316"/>
  <c r="K151" i="316"/>
  <c r="F167" i="316"/>
  <c r="H151" i="316"/>
  <c r="I164" i="316"/>
  <c r="G154" i="316"/>
  <c r="G152" i="316" l="1"/>
  <c r="G158" i="316" s="1"/>
  <c r="L247" i="941"/>
  <c r="K254" i="941"/>
  <c r="L254" i="941" s="1"/>
  <c r="R205" i="941"/>
</calcChain>
</file>

<file path=xl/sharedStrings.xml><?xml version="1.0" encoding="utf-8"?>
<sst xmlns="http://schemas.openxmlformats.org/spreadsheetml/2006/main" count="2934" uniqueCount="1340">
  <si>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</si>
  <si>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</si>
  <si>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</si>
  <si>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</si>
  <si>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</si>
  <si>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</si>
  <si>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</si>
  <si>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</si>
  <si>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</si>
  <si>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</si>
  <si>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</si>
  <si>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</si>
  <si>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</si>
  <si>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</si>
  <si>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</si>
  <si>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</si>
  <si>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</si>
  <si>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</si>
  <si>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</si>
  <si>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</si>
  <si>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</si>
  <si>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</si>
  <si>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</si>
  <si>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</si>
  <si>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</si>
  <si>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</si>
  <si>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</si>
  <si>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</si>
  <si>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</si>
  <si>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</si>
  <si>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</si>
  <si>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</si>
  <si>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</si>
  <si>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</si>
  <si>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</si>
  <si>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</si>
  <si>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</si>
  <si>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</si>
  <si>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</si>
  <si>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</si>
  <si>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</si>
  <si>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</si>
  <si>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</si>
  <si>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</si>
  <si>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</si>
  <si>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</si>
  <si>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</si>
  <si>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</si>
  <si>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</si>
  <si>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</si>
  <si>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</si>
  <si>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</si>
  <si>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</si>
  <si>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</si>
  <si>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</si>
  <si>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</si>
  <si>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</si>
  <si>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</si>
  <si>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</si>
  <si>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</si>
  <si>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</si>
  <si>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</si>
  <si>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</si>
  <si>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</si>
  <si>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</si>
  <si>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</si>
  <si>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</si>
  <si>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</si>
  <si>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</si>
  <si>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</si>
  <si>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</si>
  <si>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</si>
  <si>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</si>
  <si>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</si>
  <si>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</si>
  <si>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</si>
  <si>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</si>
  <si>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</si>
  <si>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</si>
  <si>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</si>
  <si>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</si>
  <si>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</si>
  <si>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</si>
  <si>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</si>
  <si>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</si>
  <si>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</si>
  <si>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</si>
  <si>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</si>
  <si>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</si>
  <si>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</si>
  <si>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</si>
  <si>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</si>
  <si>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</si>
  <si>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</si>
  <si>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</si>
  <si>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</si>
  <si>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</si>
  <si>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</si>
  <si>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</si>
  <si>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</si>
  <si>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</si>
  <si>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</si>
  <si>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</si>
  <si>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</si>
  <si>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</si>
  <si>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</si>
  <si>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</si>
  <si>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</si>
  <si>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</si>
  <si>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</si>
  <si>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</si>
  <si>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</si>
  <si>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</si>
  <si>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</si>
  <si>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</si>
  <si>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</si>
  <si>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</si>
  <si>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</si>
  <si>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</si>
  <si>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</si>
  <si>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</si>
  <si>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</si>
  <si>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</si>
  <si>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</si>
  <si>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</si>
  <si>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</si>
  <si>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</si>
  <si>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</si>
  <si>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</si>
  <si>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</si>
  <si>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</si>
  <si>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</si>
  <si>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</si>
  <si>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</si>
  <si>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</si>
  <si>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</si>
  <si>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</si>
  <si>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</si>
  <si>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</si>
  <si>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</si>
  <si>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</si>
  <si>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</si>
  <si>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</si>
  <si>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</si>
  <si>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</si>
  <si>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</si>
  <si>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</si>
  <si>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</si>
  <si>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</si>
  <si>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</si>
  <si>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</si>
  <si>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</si>
  <si>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</si>
  <si>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</si>
  <si>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</si>
  <si>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</si>
  <si>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</si>
  <si>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</si>
  <si>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</si>
  <si>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</si>
  <si>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</si>
  <si>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</si>
  <si>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</si>
  <si>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</si>
  <si>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</si>
  <si>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</si>
  <si>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</si>
  <si>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</si>
  <si>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</si>
  <si>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</si>
  <si>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</si>
  <si>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</si>
  <si>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</si>
  <si>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</si>
  <si>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</si>
  <si>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</si>
  <si>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</si>
  <si>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</si>
  <si>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</si>
  <si>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</si>
  <si>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</si>
  <si>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</si>
  <si>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</si>
  <si>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</si>
  <si>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</si>
  <si>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</si>
  <si>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</si>
  <si>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</si>
  <si>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</si>
  <si>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</si>
  <si>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</si>
  <si>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</si>
  <si>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</si>
  <si>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</si>
  <si>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</si>
  <si>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</si>
  <si>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</si>
  <si>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</si>
  <si>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</si>
  <si>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</si>
  <si>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</si>
  <si>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</si>
  <si>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</si>
  <si>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</si>
  <si>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</si>
  <si>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</si>
  <si>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</si>
  <si>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</si>
  <si>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</si>
  <si>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</si>
  <si>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</si>
  <si>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</si>
  <si>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</si>
  <si>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</si>
  <si>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</si>
  <si>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</si>
  <si>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</si>
  <si>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</si>
  <si>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</si>
  <si>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</si>
  <si>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</si>
  <si>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</si>
  <si>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</si>
  <si>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</si>
  <si>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</si>
  <si>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</si>
  <si>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</si>
  <si>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</si>
  <si>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</si>
  <si>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</si>
  <si>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</si>
  <si>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</si>
  <si>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</si>
  <si>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</si>
  <si>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</si>
  <si>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</si>
  <si>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</si>
  <si>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6 de septiembre-2017</t>
  </si>
  <si>
    <t>AGOSTO-2017</t>
  </si>
  <si>
    <t>Giro 17</t>
  </si>
  <si>
    <t>9 de octubre-2017</t>
  </si>
  <si>
    <t>septiembre-2017</t>
  </si>
  <si>
    <t>Giro 18</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</si>
  <si>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</si>
  <si>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</si>
  <si>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</si>
  <si>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</si>
  <si>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</si>
  <si>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</si>
  <si>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</si>
  <si>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</si>
  <si>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</si>
  <si>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</si>
  <si>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</si>
  <si>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</si>
  <si>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</si>
  <si>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</si>
  <si>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</si>
  <si>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</si>
  <si>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</si>
  <si>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</si>
  <si>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</si>
  <si>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</si>
  <si>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</si>
  <si>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</si>
  <si>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</si>
  <si>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</si>
  <si>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enero-29-2016</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</si>
  <si>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</si>
  <si>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</si>
  <si>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</si>
  <si>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</si>
  <si>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</si>
  <si>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</si>
  <si>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</si>
  <si>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</si>
  <si>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</si>
  <si>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</si>
  <si>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</si>
  <si>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</si>
  <si>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</si>
  <si>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</si>
  <si>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</si>
  <si>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</si>
  <si>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</si>
  <si>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</si>
  <si>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</si>
  <si>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</si>
  <si>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</si>
  <si>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</si>
  <si>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</si>
  <si>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</si>
  <si>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</si>
  <si>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</si>
  <si>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</si>
  <si>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</si>
  <si>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</si>
  <si>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</si>
  <si>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</si>
  <si>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</si>
  <si>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</si>
  <si>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</si>
  <si>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</si>
  <si>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</si>
  <si>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</si>
  <si>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</si>
  <si>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</si>
  <si>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</si>
  <si>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</si>
  <si>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</si>
  <si>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</si>
  <si>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</si>
  <si>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</si>
  <si>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</si>
  <si>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</si>
  <si>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</si>
  <si>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</si>
  <si>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</si>
  <si>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</si>
  <si>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</si>
  <si>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</si>
  <si>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</si>
  <si>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</si>
  <si>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</si>
  <si>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</si>
  <si>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</si>
  <si>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</si>
  <si>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</si>
  <si>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</si>
  <si>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</si>
  <si>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</si>
  <si>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</si>
  <si>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</si>
  <si>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</si>
  <si>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</si>
  <si>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</si>
  <si>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</si>
  <si>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</si>
  <si>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</si>
  <si>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</si>
  <si>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</si>
  <si>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</si>
  <si>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</si>
  <si>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</si>
  <si>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</si>
  <si>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</si>
  <si>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</si>
  <si>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</si>
  <si>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</si>
  <si>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</si>
  <si>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</si>
  <si>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</si>
  <si>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</si>
  <si>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</si>
  <si>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</si>
  <si>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</si>
  <si>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</si>
  <si>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</si>
  <si>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</si>
  <si>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</si>
  <si>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</si>
  <si>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</si>
  <si>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</si>
  <si>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</si>
  <si>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</si>
  <si>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</si>
  <si>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</si>
  <si>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</si>
  <si>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</si>
  <si>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</si>
  <si>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</si>
  <si>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</si>
  <si>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</si>
  <si>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</si>
  <si>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</si>
  <si>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</si>
  <si>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</si>
  <si>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</si>
  <si>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</si>
  <si>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</si>
  <si>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</si>
  <si>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</si>
  <si>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</si>
  <si>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</si>
  <si>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</si>
  <si>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</si>
  <si>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</si>
  <si>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</si>
  <si>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</si>
  <si>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</si>
  <si>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</si>
  <si>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</si>
  <si>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</si>
  <si>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</si>
  <si>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</si>
  <si>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</si>
  <si>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</si>
  <si>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</si>
  <si>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</si>
  <si>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</si>
  <si>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</si>
  <si>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</si>
  <si>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</si>
  <si>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</si>
  <si>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</si>
  <si>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</si>
  <si>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</si>
  <si>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</si>
  <si>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</si>
  <si>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</si>
  <si>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</si>
  <si>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</si>
  <si>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</si>
  <si>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</si>
  <si>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</si>
  <si>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</si>
  <si>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</si>
  <si>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</si>
  <si>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</si>
  <si>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</si>
  <si>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</si>
  <si>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</si>
  <si>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</si>
  <si>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</si>
  <si>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</si>
  <si>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</si>
  <si>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</si>
  <si>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</si>
  <si>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</si>
  <si>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</si>
  <si>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</si>
  <si>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</si>
  <si>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</si>
  <si>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</si>
  <si>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</si>
  <si>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</si>
  <si>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</si>
  <si>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</si>
  <si>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</si>
  <si>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</si>
  <si>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</si>
  <si>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</si>
  <si>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</si>
  <si>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</si>
  <si>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</si>
  <si>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</si>
  <si>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</si>
  <si>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</si>
  <si>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</si>
  <si>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</si>
  <si>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</si>
  <si>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</si>
  <si>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</si>
  <si>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</si>
  <si>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</si>
  <si>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</si>
  <si>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</si>
  <si>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</si>
  <si>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</si>
  <si>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</si>
  <si>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</si>
  <si>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</si>
  <si>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</si>
  <si>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</si>
  <si>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</si>
  <si>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</si>
  <si>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</si>
  <si>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</si>
  <si>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</si>
  <si>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</si>
  <si>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</si>
  <si>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</si>
  <si>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</si>
  <si>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</si>
  <si>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</si>
  <si>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</si>
  <si>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</si>
  <si>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</si>
  <si>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</si>
  <si>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</si>
  <si>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</si>
  <si>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</si>
  <si>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</si>
  <si>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</si>
  <si>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</si>
  <si>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</si>
  <si>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</si>
  <si>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</si>
  <si>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</si>
  <si>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</si>
  <si>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</si>
  <si>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</si>
  <si>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</si>
  <si>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</si>
  <si>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</si>
  <si>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</si>
  <si>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</si>
  <si>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</si>
  <si>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</si>
  <si>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</si>
  <si>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</si>
  <si>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</si>
  <si>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</si>
  <si>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</si>
  <si>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</si>
  <si>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</si>
  <si>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</si>
  <si>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</si>
  <si>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</si>
  <si>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</si>
  <si>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</si>
  <si>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</si>
  <si>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</si>
  <si>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</si>
  <si>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</si>
  <si>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</si>
  <si>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</si>
  <si>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</si>
  <si>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</si>
  <si>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</si>
  <si>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</si>
  <si>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</si>
  <si>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</si>
  <si>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</si>
  <si>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</si>
  <si>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</si>
  <si>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</si>
  <si>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</si>
  <si>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</si>
  <si>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</si>
  <si>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</si>
  <si>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</si>
  <si>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</si>
  <si>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</si>
  <si>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</si>
  <si>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</si>
  <si>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</si>
  <si>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</si>
  <si>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</si>
  <si>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</si>
  <si>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</si>
  <si>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</si>
  <si>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</si>
  <si>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</si>
  <si>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</si>
  <si>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</si>
  <si>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</si>
  <si>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</si>
  <si>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</si>
  <si>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</si>
  <si>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</si>
  <si>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</si>
  <si>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</si>
  <si>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</si>
  <si>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</si>
  <si>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</si>
  <si>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</si>
  <si>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</si>
  <si>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</si>
  <si>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</si>
  <si>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</si>
  <si>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</si>
  <si>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</si>
  <si>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</si>
  <si>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</si>
  <si>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</si>
  <si>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</si>
  <si>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</si>
  <si>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</si>
  <si>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</si>
  <si>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</si>
  <si>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</si>
  <si>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</si>
  <si>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</si>
  <si>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</si>
  <si>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</si>
  <si>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</si>
  <si>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</si>
  <si>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</si>
  <si>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</si>
  <si>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</si>
  <si>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</si>
  <si>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</si>
  <si>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</si>
  <si>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</si>
  <si>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</si>
  <si>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</si>
  <si>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</si>
  <si>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</si>
  <si>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</si>
  <si>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</si>
  <si>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</si>
  <si>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</si>
  <si>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</si>
  <si>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</si>
  <si>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</si>
  <si>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</si>
  <si>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</si>
  <si>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</si>
  <si>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</si>
  <si>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</si>
  <si>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</si>
  <si>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</si>
  <si>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</si>
  <si>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</si>
  <si>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</si>
  <si>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</si>
  <si>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</si>
  <si>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</si>
  <si>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</si>
  <si>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</si>
  <si>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</si>
  <si>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</si>
  <si>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</si>
  <si>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</si>
  <si>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</si>
  <si>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</si>
  <si>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</si>
  <si>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PK 22+430/480 CI</t>
  </si>
  <si>
    <t>Puente PK 0+930 UF 1. Acabados de defensas tipo New Jersey, ambos costados.</t>
  </si>
  <si>
    <t>,</t>
  </si>
  <si>
    <t>PK 5+720</t>
  </si>
  <si>
    <t xml:space="preserve">PK 14+700 </t>
  </si>
  <si>
    <t>PK 18+000</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</si>
  <si>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</si>
  <si>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</si>
  <si>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</si>
  <si>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</si>
  <si>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</si>
  <si>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</si>
  <si>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 xml:space="preserve">PK 15+300 </t>
  </si>
  <si>
    <t>PK 14+900</t>
  </si>
  <si>
    <t>Puente PK 17+205 UF 1- Vista panorámica avance construcción Puente. Infraestructura terminada.</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</si>
  <si>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</si>
  <si>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</si>
  <si>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</si>
  <si>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</si>
  <si>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</si>
  <si>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</si>
  <si>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</si>
  <si>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</si>
  <si>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</si>
  <si>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</si>
  <si>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</si>
  <si>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</si>
  <si>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</si>
  <si>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</si>
  <si>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</si>
  <si>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Corte talud (perfilación) - CD</t>
  </si>
  <si>
    <t>PK 0+480</t>
  </si>
  <si>
    <t>SEGURIDAD VIAL</t>
  </si>
  <si>
    <t>PK 0+950</t>
  </si>
  <si>
    <t>Aplicación de capa asfáltica - Drenajes</t>
  </si>
  <si>
    <t>PK 19+200  CD</t>
  </si>
  <si>
    <t>PK 18+400  CI</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</si>
  <si>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</si>
  <si>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</si>
  <si>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t>Puente PK 0+160 UF 1- Defensa tipo New Jersey terminadas.</t>
  </si>
  <si>
    <t>REUNIONES/ACTIVIDADES</t>
  </si>
  <si>
    <t>PK 0+650/700 CI</t>
  </si>
  <si>
    <t>OBSERVACIONES: El Predio MAR1_UF2_171 se afectó nuevamente con oficio 02-01-20200617001734</t>
  </si>
  <si>
    <t>en adelante</t>
  </si>
  <si>
    <t>PK 17+800</t>
  </si>
  <si>
    <t>Excavación / Rellenos de terraplén / Drenajes - CD</t>
  </si>
  <si>
    <t>Corte, perfilado de talud + demoliciones</t>
  </si>
  <si>
    <t xml:space="preserve">Excavaciones mecánicas CI, como solución de la intersección en superficie - Boxculvert # 209 - Zona urbana de San Jerónimo </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</si>
  <si>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</si>
  <si>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</si>
  <si>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</si>
  <si>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</si>
  <si>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</si>
  <si>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</si>
  <si>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</si>
  <si>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</si>
  <si>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</si>
  <si>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</si>
  <si>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</si>
  <si>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</si>
  <si>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Reforzamiento y protección talud perfilado - Pavimento rígido, veredal</t>
  </si>
  <si>
    <t>PK 12+850</t>
  </si>
  <si>
    <t>PK 0+530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</si>
  <si>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</si>
  <si>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t>PK 4+500</t>
  </si>
  <si>
    <t>PK 8+400</t>
  </si>
  <si>
    <t>Perfilado de talud (fallado el pasado 22 de enero) - CD</t>
  </si>
  <si>
    <t>PK 10+200</t>
  </si>
  <si>
    <t>Corte de montaña rocosa - CI</t>
  </si>
  <si>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</si>
  <si>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</si>
  <si>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</si>
  <si>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</si>
  <si>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</si>
  <si>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</si>
  <si>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</si>
  <si>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</si>
  <si>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</si>
  <si>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</si>
  <si>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</si>
  <si>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</si>
  <si>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</si>
  <si>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</si>
  <si>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</si>
  <si>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</si>
  <si>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</si>
  <si>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</si>
  <si>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</si>
  <si>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</si>
  <si>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</si>
  <si>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</si>
  <si>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</si>
  <si>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</si>
  <si>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</si>
  <si>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</si>
  <si>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</si>
  <si>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</si>
  <si>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</si>
  <si>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</si>
  <si>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</si>
  <si>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</si>
  <si>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</si>
  <si>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</si>
  <si>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</si>
  <si>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</si>
  <si>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</si>
  <si>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</si>
  <si>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</si>
  <si>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</si>
  <si>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</si>
  <si>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</si>
  <si>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</si>
  <si>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PK 1+900</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</si>
  <si>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</si>
  <si>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</si>
  <si>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</si>
  <si>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</si>
  <si>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</si>
  <si>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</si>
  <si>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</si>
  <si>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</si>
  <si>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</si>
  <si>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Ampliación Puente 1  La Negra UF1</t>
  </si>
  <si>
    <r>
      <rPr>
        <b/>
        <sz val="11"/>
        <rFont val="Arial"/>
        <family val="2"/>
      </rPr>
      <t xml:space="preserve">Licencia Ambiental 
</t>
    </r>
    <r>
      <rPr>
        <sz val="11"/>
        <rFont val="Arial"/>
        <family val="2"/>
      </rPr>
      <t>•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</si>
  <si>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</si>
  <si>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</si>
  <si>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t>Ampliación Puente 4  La Nuez UF1</t>
  </si>
  <si>
    <t>Ampliación Puente 23 La Muñoz II UF2.1</t>
  </si>
  <si>
    <t>Ampliación Puente 24 La Guaracú II UF2.1</t>
  </si>
  <si>
    <t>Ampliación Puente 28 El Sapo UF2.1</t>
  </si>
  <si>
    <t>Ampliación Puente 27 La Guaira UF2.1</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</si>
  <si>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</si>
  <si>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</si>
  <si>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</si>
  <si>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</si>
  <si>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</si>
  <si>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</si>
  <si>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</si>
  <si>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21+000</t>
  </si>
  <si>
    <t>Capa asfáltica + Drenajes CD</t>
  </si>
  <si>
    <t>PK 21+300 CI</t>
  </si>
  <si>
    <t>Puente PK 6+040 UF 1-   Instalación acero de refuerzo en defensas New Jersey. Inactivo</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</si>
  <si>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</si>
  <si>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</si>
  <si>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</si>
  <si>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</si>
  <si>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</si>
  <si>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</si>
  <si>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</si>
  <si>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</si>
  <si>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</si>
  <si>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</si>
  <si>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</si>
  <si>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</si>
  <si>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</si>
  <si>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</si>
  <si>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</si>
  <si>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</si>
  <si>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</si>
  <si>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</si>
  <si>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</si>
  <si>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</si>
  <si>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</si>
  <si>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</si>
  <si>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</si>
  <si>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</si>
  <si>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</si>
  <si>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</si>
  <si>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</si>
  <si>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</si>
  <si>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</si>
  <si>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</si>
  <si>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</si>
  <si>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</si>
  <si>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</si>
  <si>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</si>
  <si>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</si>
  <si>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</si>
  <si>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</si>
  <si>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</si>
  <si>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</si>
  <si>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</si>
  <si>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</si>
  <si>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</si>
  <si>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</si>
  <si>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</si>
  <si>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</si>
  <si>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</si>
  <si>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</si>
  <si>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</si>
  <si>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</si>
  <si>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</si>
  <si>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</si>
  <si>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</si>
  <si>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</si>
  <si>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</si>
  <si>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</si>
  <si>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</si>
  <si>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</si>
  <si>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</si>
  <si>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</si>
  <si>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</si>
  <si>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</si>
  <si>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</si>
  <si>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</si>
  <si>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</si>
  <si>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</si>
  <si>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</si>
  <si>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</si>
  <si>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</si>
  <si>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</si>
  <si>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</si>
  <si>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</si>
  <si>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</si>
  <si>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</si>
  <si>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</si>
  <si>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</si>
  <si>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</si>
  <si>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</si>
  <si>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</si>
  <si>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</si>
  <si>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</si>
  <si>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</si>
  <si>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</si>
  <si>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</si>
  <si>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</si>
  <si>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</si>
  <si>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</si>
  <si>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</si>
  <si>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</si>
  <si>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</si>
  <si>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</si>
  <si>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</si>
  <si>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</si>
  <si>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</si>
  <si>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</si>
  <si>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</si>
  <si>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</si>
  <si>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</si>
  <si>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</si>
  <si>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</si>
  <si>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</si>
  <si>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</si>
  <si>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</si>
  <si>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</si>
  <si>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</si>
  <si>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</si>
  <si>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</si>
  <si>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</si>
  <si>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</si>
  <si>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</si>
  <si>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</si>
  <si>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</si>
  <si>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</si>
  <si>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</si>
  <si>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</si>
  <si>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</si>
  <si>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</si>
  <si>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</si>
  <si>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</si>
  <si>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</si>
  <si>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Respuesta a comunicación EPS4G-1179-19 referente al acceso la Puerta</t>
  </si>
  <si>
    <t>D-02-01-20191113-0010561</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</si>
  <si>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</si>
  <si>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</si>
  <si>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</si>
  <si>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</si>
  <si>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</si>
  <si>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</si>
  <si>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</si>
  <si>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</si>
  <si>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</si>
  <si>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</si>
  <si>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</si>
  <si>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</si>
  <si>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</si>
  <si>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PK 29+900 CD</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</si>
  <si>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</si>
  <si>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</si>
  <si>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</si>
  <si>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</si>
  <si>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</si>
  <si>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</si>
  <si>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</si>
  <si>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</si>
  <si>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</si>
  <si>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</si>
  <si>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</si>
  <si>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</si>
  <si>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Llenos y ODT # 008 + Disipador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</si>
  <si>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</si>
  <si>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</si>
  <si>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</si>
  <si>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De acuerdo con el programa de trabajo presentado por el concesionario para la UF3.1.D, el concesionario continuó actividades de excavación, de las galerías de conexión peatonal y vehicular, de forma adelantada; teniendo en cuenta las fechas de inicio de construcción, no objetadas por la interventoría.</t>
  </si>
  <si>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</si>
  <si>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</si>
  <si>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</si>
  <si>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</si>
  <si>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</si>
  <si>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</si>
  <si>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</si>
  <si>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</si>
  <si>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</si>
  <si>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</si>
  <si>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</si>
  <si>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</si>
  <si>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</si>
  <si>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</si>
  <si>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</si>
  <si>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PK 22+232 CI</t>
  </si>
  <si>
    <t>Box culvert # 099</t>
  </si>
  <si>
    <t>Drenajes + Paisajismo - Sitio Piedras Verdes</t>
  </si>
  <si>
    <t>Programa 8. Cultura Vial</t>
  </si>
  <si>
    <t>ALCANCE AL OFICIO D001859 SOLICITUD DE AMPLIACION PLAZO DE PRESENTACION DISEÑOS EDIFICACIONES CCO</t>
  </si>
  <si>
    <t>D-02-01-20200824-002518</t>
  </si>
  <si>
    <t>PK 21+900</t>
  </si>
  <si>
    <t>Cortes y excavaciones mecánicas + descapotes. Alargue de Box # 119 y dos ODTs # 117 y 118</t>
  </si>
  <si>
    <t>Puente PK 23+860 MARCO SOPETRAN UF 2.1- New Jersey terminados ambos costados. Faltan losas de aproximación.</t>
  </si>
  <si>
    <t>Ampliación Puente N°3 PK2+430 UF1 Quebrada La Cola. Losas vanos 1, 2 y 3 terminadas. Inactivo</t>
  </si>
  <si>
    <t>Ampliación Puente N°3 PK2+430 UF1 Quebrada La Cola.Losa terminada, falta instalación de la baranda. Inactivo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</si>
  <si>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 en túnel principal, </t>
    </r>
    <r>
      <rPr>
        <b/>
        <sz val="11"/>
        <rFont val="Arial"/>
        <family val="2"/>
      </rPr>
      <t>Portal Medellín</t>
    </r>
    <r>
      <rPr>
        <sz val="11"/>
        <rFont val="Arial"/>
        <family val="2"/>
      </rPr>
      <t>, sin atrasos evidentes.</t>
    </r>
  </si>
  <si>
    <t xml:space="preserve">Acopio de material de rezaga, portal Santafe. </t>
  </si>
  <si>
    <t>Retorno #2 - Paisajismo</t>
  </si>
  <si>
    <t>PK 31+000/600 CI</t>
  </si>
  <si>
    <t>Puente PK21+700 UF2.1.Frente Inactivo.</t>
  </si>
  <si>
    <t>Puente PK21+700 UF2.1.  Frente Inactivo.</t>
  </si>
  <si>
    <t>FECHA  APROBACIÓN</t>
  </si>
  <si>
    <t>Descripción</t>
  </si>
  <si>
    <t>Ficha Social No Objetada</t>
  </si>
  <si>
    <t>Ficha Social Objetada</t>
  </si>
  <si>
    <t>No Aplica Compensación</t>
  </si>
  <si>
    <t>PK 8+080</t>
  </si>
  <si>
    <t>Mejoramiento - CI</t>
  </si>
  <si>
    <t xml:space="preserve">Las plantas concreteras del PK 13 y del PK 1+200 harán la fabricación de: concretos lanzados, concretos estructurales, morteros de inyección y los concretos simples; según los requerimientos de cada uno de los frentes activos que los requieran. </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</si>
  <si>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turcas en cada uno de los anclajes. En los trabajos se trabaja con personal suspendido. Sector Tierra Mítica.</t>
  </si>
  <si>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</si>
  <si>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</si>
  <si>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t>Ampliación Puente 5  La Causala UF1</t>
  </si>
  <si>
    <t>Ampliación Puente 11  La Roncha UF1</t>
  </si>
  <si>
    <t>ÉPSILON4G</t>
  </si>
  <si>
    <t>Se realizó verificación, observación y aprobación de cada uno de los datos que se ingresaron a la plataforma Olympus por parte del Concesionario.</t>
  </si>
  <si>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Frente Inactivo.</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</si>
  <si>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</si>
  <si>
    <t>Aplicación de capa asfáltica - CI</t>
  </si>
  <si>
    <t>PK 3+400</t>
  </si>
  <si>
    <t>Construcción de muro en TA o # 011.</t>
  </si>
  <si>
    <t>Muro # 037 - TA, Seguridad vial</t>
  </si>
  <si>
    <t>PK 10+750 CI</t>
  </si>
  <si>
    <t>Box Doña Rosa - Excavación mecánica, muro escollera, demolición de negocio</t>
  </si>
  <si>
    <t>Acopio y trasiego de material de descombro traído de los portales del nuevo túnel. Planta Kleeman</t>
  </si>
  <si>
    <t>Lleno estructural, fallado - Nueva rehabilitación - Monitoreo, CI</t>
  </si>
  <si>
    <t>PK 13+200</t>
  </si>
  <si>
    <t>Corte + descapote mecánico + perfilado de talud - CI y Box gemelo # 057</t>
  </si>
  <si>
    <t>PK 16+300 CD</t>
  </si>
  <si>
    <t>Box # 072 + Fresado + Granulares CD / CI</t>
  </si>
  <si>
    <t>Boxculvert # 106 - Protección de talud contra caídas de rocas - Muro escalonado en HA</t>
  </si>
  <si>
    <t>PK 21+150 CI</t>
  </si>
  <si>
    <t xml:space="preserve">Capa asfáltica - Demarcación horizontal </t>
  </si>
  <si>
    <t xml:space="preserve">Box, terminada su construcción. En zona anexa se realizan cortes de pavimento (con disco diamantado) a fin de continuar la construcción de cunetas en concreto con sección en L. Se utilizara concreto premezclado de 21 MPa. </t>
  </si>
  <si>
    <t>Inactivo. Se realizo actividad de paisajismo en los anillos viales del retorno (con pajarita CAT 416F) incluyendo la construcción de sardineles en concreto y de cunetas con sección en L y en V. Hubo sembrado de palmas. Se paran trabajos sobre el encole de la ODT # 110 x 1500 mm.</t>
  </si>
  <si>
    <t>ESTACIÓN O PLAYA DE PEAJES - ESTRUCTURA METALICA DE CUBIERTA</t>
  </si>
  <si>
    <t>DEMARCACNON + TRANSITABILIDAD - RAP, CI</t>
  </si>
  <si>
    <t>Programa 4. Información y participación comunitaria.</t>
  </si>
  <si>
    <t xml:space="preserve">PK 2+600 </t>
  </si>
  <si>
    <t>PK 3+200</t>
  </si>
  <si>
    <t>Mejoramiento de calzada existente - CD</t>
  </si>
  <si>
    <t>PK 4+400 CD</t>
  </si>
  <si>
    <t xml:space="preserve">PK 5+800 </t>
  </si>
  <si>
    <t>Perdida de banca , La Potrera - CD</t>
  </si>
  <si>
    <t>Muro # 072 - HA, Seguridad vial - CI</t>
  </si>
  <si>
    <t xml:space="preserve">Corresponde a la planta de trituración (Kleeman)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</si>
  <si>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Material seleccionado (estructura de pavimento flexible) + capa asfáltica + señalización</t>
  </si>
  <si>
    <t>Se reinician los trabajos de construcción de cunetas, se trabaja con pajarita CAT. El espacio ya fue despejado por el retiro de la Lanza vigas. Sector de Loma Hermosa - El Francés.</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</si>
  <si>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</si>
  <si>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Variante Sopetrán</t>
  </si>
  <si>
    <t xml:space="preserve">INTERCAMBIADOR VIAL: Muros en TA + Marco en HA # 040 Se incluyen: llenos sobre el trasdós / intradós + Drenajes + Redes ITS + traslado de redes secas y nueva torre eléctrica. </t>
  </si>
  <si>
    <t>PK 25+900</t>
  </si>
  <si>
    <t>Consolidación del talud de corte. CI</t>
  </si>
  <si>
    <t>Socavación causada por brazo del Rio Cauca y nuevo trazo del  corredor vial, para una de las calzadas.</t>
  </si>
  <si>
    <t>El material de fresado es llevado (mediante acarreo) al sector de Ahuyamal, sobre tramo vial antiguo PK 25+800, (esto como acopio temporal).</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</si>
  <si>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New Jersey ambos costados. Frente Inactivo.</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</si>
  <si>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Instalación acero de refuerzo Viga Cabezal.
</t>
    </r>
    <r>
      <rPr>
        <sz val="11"/>
        <rFont val="Arial"/>
        <family val="2"/>
      </rPr>
      <t xml:space="preserve">PILA 1: </t>
    </r>
    <r>
      <rPr>
        <sz val="11"/>
        <color rgb="FFFF0000"/>
        <rFont val="Arial"/>
        <family val="2"/>
      </rPr>
      <t>Se funden núcleos de Caissons 3 y 4. Se instala acero de refuerzo elevacion de Columnas.</t>
    </r>
    <r>
      <rPr>
        <u/>
        <sz val="11"/>
        <rFont val="Arial"/>
        <family val="2"/>
      </rPr>
      <t xml:space="preserve">
</t>
    </r>
    <r>
      <rPr>
        <sz val="11"/>
        <rFont val="Arial"/>
        <family val="2"/>
      </rPr>
      <t>PILA 2:</t>
    </r>
    <r>
      <rPr>
        <sz val="11"/>
        <color rgb="FFFF0000"/>
        <rFont val="Arial"/>
        <family val="2"/>
      </rPr>
      <t xml:space="preserve"> </t>
    </r>
    <r>
      <rPr>
        <sz val="11"/>
        <rFont val="Arial"/>
        <family val="2"/>
      </rPr>
      <t xml:space="preserve">Se funde el núcleo de los Caissons 5 y 6. Instalación acero de refuerzo Columnas 5 y 6, se funden a nivel de Viga Cabezal. </t>
    </r>
    <r>
      <rPr>
        <sz val="11"/>
        <color rgb="FFFF0000"/>
        <rFont val="Arial"/>
        <family val="2"/>
      </rPr>
      <t xml:space="preserve"> Instalación de andamios de carga y plataforma , se instala acero de refuerzo Viga Cabezal y se funde.</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t>
    </r>
    <r>
      <rPr>
        <sz val="11"/>
        <color rgb="FFFF0000"/>
        <rFont val="Arial"/>
        <family val="2"/>
      </rPr>
      <t>Se realiza demolición del cuerpo del Estribo 1 del puente PK21+840. Se funden pesestales.
Frente Inactivo esta semana.</t>
    </r>
    <r>
      <rPr>
        <sz val="11"/>
        <rFont val="Arial"/>
        <family val="2"/>
      </rPr>
      <t xml:space="preserve">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</si>
  <si>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t>Ampliación Puente 9  San Gregorio UF1</t>
  </si>
  <si>
    <t>Puente PK 8+404 UF 1-  Vista panorámica- calzada derecha.</t>
  </si>
  <si>
    <t>Puente PK 8+404 UF 1- Se funden módulos de New Jersey- costado izquierdo, calzada  izquierda.</t>
  </si>
  <si>
    <r>
      <t xml:space="preserve">De acuerdo con el programa de trabajo presentado por el concesionario para la </t>
    </r>
    <r>
      <rPr>
        <b/>
        <sz val="11"/>
        <rFont val="Arial"/>
        <family val="2"/>
      </rPr>
      <t>UF3.1.D</t>
    </r>
    <r>
      <rPr>
        <sz val="11"/>
        <rFont val="Arial"/>
        <family val="2"/>
      </rPr>
      <t xml:space="preserve">, el concesionario continuó actividades de </t>
    </r>
    <r>
      <rPr>
        <b/>
        <sz val="11"/>
        <rFont val="Arial"/>
        <family val="2"/>
      </rPr>
      <t>instalación del revestimiento</t>
    </r>
    <r>
      <rPr>
        <sz val="11"/>
        <rFont val="Arial"/>
        <family val="2"/>
      </rPr>
      <t xml:space="preserve"> y construcción drenajes D=14", en túnel principal, Portal Santa Fe, sin atrasos evidentes.</t>
    </r>
  </si>
  <si>
    <t xml:space="preserve">  PK1+230 - UF3.1D - Excavación suspendida, galería peatonal N°1, Sección sostenimiento SG-III. Portal Medellín.</t>
  </si>
  <si>
    <t>UF 4 Ruta 6003 - PR44+700 CONSTRUCCIÓN GAVIONES</t>
  </si>
  <si>
    <r>
      <rPr>
        <b/>
        <sz val="12"/>
        <rFont val="Arial"/>
        <family val="2"/>
      </rPr>
      <t>Portal Medellín - Segundo Tubo Túnel Occidente</t>
    </r>
    <r>
      <rPr>
        <sz val="12"/>
        <rFont val="Arial"/>
        <family val="2"/>
      </rPr>
      <t xml:space="preserve">
Actividades de Instalación del revestimiento e  instalación de drenaje  de D= 14", con tubería perforada Novafort, en túnel principal. Portal Medellín.
</t>
    </r>
  </si>
  <si>
    <r>
      <rPr>
        <b/>
        <sz val="12"/>
        <rFont val="Arial"/>
        <family val="2"/>
      </rPr>
      <t>Portal Santa Fe - Segundo Tubo Túnel de Occidente</t>
    </r>
    <r>
      <rPr>
        <sz val="12"/>
        <rFont val="Arial"/>
        <family val="2"/>
      </rPr>
      <t xml:space="preserve">
Actividades de Instalación del revestimiento, Instalación de drenaje D=14". Portal Santa Fe.
</t>
    </r>
  </si>
  <si>
    <t xml:space="preserve"> PK1+650 - UF3.1A - Excavación mixta, bahía de parqueo. Portal Medellín.</t>
  </si>
  <si>
    <t>Inactivo
Se terminaron actividades  en la parte baja del terraplén con la fundida de muro del disipador, con L = 50 m. Se utilizo concreto premezclado bombeado. Se le realizo impermeabilización exterior (en contacto con tierras) con pintura bituminosa y también se termina la construcción del buzón intermedio. 
Se realizo la construcción de un canal abierto como obra de conexión con la ODT existente y la ODT en tubería x 1500 mm, su sistema de construcción se hizo por tramos. Esta pendiente la construcción de un lleno a fin de llegar a la cota de sub rasante. 
Hacia el PK menor se realiza el acopio del material de RAP que se fresa en esta UF. El tramo se tiene para el transito provisional de los vehículos y equipos de la Concesión. Debido a la intervención del puente La Negra (por rompimiento y desmantelamiento de placa central) se ha habilitado el transito automotor para acceder a la vereda. Sector El Arriero.</t>
  </si>
  <si>
    <t xml:space="preserve">Se realizo el fresado en frio con equipo SANY, como tipo cajeo. Se fresaron zonas con fisuración y se dejan tramos o secciones sin fresar que muestran tener la carpeta existente estable. También se intervinieron tramos con fresado que incluyeron cambio de granulares (en todo o parte del ancho de calzada). Se aplico la mezcla asfáltica en caliente tipo MSC-25. Mientras tanto, el tramo se sigue interviniendo con la ampliación de los puentes existentes. Sector frente a trapiche. Todo el transito automotor circula por la nueva calzada. </t>
  </si>
  <si>
    <t xml:space="preserve">a) Después de realizar fresado en frio, parcheos y remplazo de granulares, el tramo ya dispone de capa asfáltica tipo MSC-25. Hubo reutilización de material granular y adición de material virgen de base granular. Se continua actividad de  construcción de cunetas con sección V y con sección en L sobre el PK 3+700; se realizo previamente prolongación de ODT existente y se realiza instalación del acero y encofrados para su buzón. También se construyen cunetas laterales de sección triangular o en L (por el sistema de ajedrezado) y se utiliza concreto premezclado de 21 MPa, transportado en mixer. 
b) Inactivo. Realizado el fresado y excavación en busca de fallos, blandones y humedades se realizo la instalación de  base granular e  imprimación de granulares con emulsión de rompimiento lento y posterior instalación de mezcla asfáltica tipo MSC-25. Sector intervenido frente al Trapiche comunitario y Rancho Alegre.  </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</si>
  <si>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Conexión de un puente vehicular y 2 muros. Sector perdida de  banca. Por lo tanto la calzada existente entra para su intervención con los trabajos de mejoramiento. </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</si>
  <si>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</si>
  <si>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Continúan trabajos con corte mecánico de montaña en el sector de Piedra Negra. Se usa (para el fracturamiento de rocas) un martillo hidráulico montado en el brazo de excavadora CAT 330 D2L.  Debido a la alta dureza de la roca hubo que recurrir (durante corto tiempo) del uso de explosivos químicos controlados. Se trabaja con personal PARE / SIGA</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</si>
  <si>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</si>
  <si>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Box culvert # 067 + Cortes / Llenos / Curado de granulares / Mezcla asfáltica -  CD</t>
  </si>
  <si>
    <t>Se fundió un dado (de tres escalones) para subir el nivel del terreno y formaletear una dala de cimentación y así dar alargue al muro, hacia el PK menor. Se hace uso del brazo telescópico de una grúa, hay CAT 320 D2, vibro Hamm tipo benitín y un Bobcat. También se  continua construcción dalas "en concreto" de cimentación con diferentes niveles. Las bandas poliméricas utilizadas son las "Fasten" FS-30. Hay trabajos topográficos. Se realiza instalación de escamas prefabricadas (de 35 MPa). También se realizo construcción y alargue de filtro perimetral con tubería colectora ranurada de 6" y material filtrante (piedra filtro). Sera un muro de 119 m de largo con varios niveles de cimentación debido a la topografía del lugar y terminara conectándose con el estribo # 2 del nuevo puente o K4+500. Hacia PK mayor hay un PARE / SIGA.</t>
  </si>
  <si>
    <t>Inactivo. a)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b) Hacia el PK menor / mayor, se extendió la capa asfáltica en caliente tipo MSC-25 y se inicia corte de la capa asfáltica para la construcción de cuentas en concreto con sección en L.  Sector Meloneras / Talud rehabilitado</t>
  </si>
  <si>
    <t xml:space="preserve">Inactivo. a)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Sobre la base del talud, en su plataforma de colocaron granulares correspondientes a la estructura del pavimento flexible, se aplico una imprimación con emulsión asfáltica de curado lento y luego su capa asfáltica en caliente, tipo MSC-25 con el tren de pavimentación Dynapac. Se construyen cunetas triangulares en concreto de 21 MPa por el sistema de ajedrezado.  </t>
  </si>
  <si>
    <t xml:space="preserve">Inactivo. a) Se trabajo en las ODT # 139, # 140 y # 141. Se trabajo en buzón y en disipador sobre estas ODTs. Se realizara trabajos de paisajismo. Hubo peinado del talud y recompactación (con CAT M317 D) con su cuchara.
b) Sobre la calzada opuesta a este frente (o PK 27+700 CI), se realizo un saneo de esta plataforma vial agregando material de rezaga traído del túnel. Posteriormente mediante un cereo se adiciono y se compacto con Hamm, material virgen de sub base y base granular. Finalmente se coloco la capa asfáltica en caliente tipo MSC-25. Ahora se realizan cortes con disco diamantado (sobre la capa asfáltica) para la construcción de cunetas en concreto (premezclado de 21 MPa) se funden por el sistema de ajedrezado y con sección en L.      </t>
  </si>
  <si>
    <t xml:space="preserve">PK 0+060 Playa de peajes. Se termina el montaje de la cubierta de la zona o patio de peajes. La cubierta mide: Long= 18.5 m x Ancho= 36.5m. Las cabinas de cobro siguen en el mismo espacio temporal que han tenido y bajo una carpa.  </t>
  </si>
  <si>
    <t>UF3 PR45+500 POLICÍA VIAL</t>
  </si>
  <si>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Vanos 1 y 2: Instalación de Vigas prefabricadas sobre apoyos de neopreno, construcción de Diafragmas, instalación de pre-losas y acero de refuerzo de las losas y se  funden. Instalación de plataforma y acero de refuerzo para voladizos ambos costados y se funden. Instalación acero de refuerzo New Jersey costado izquierdo.</t>
    </r>
  </si>
  <si>
    <t>Puente PK 7+000 UF 1-  Vista panorámica de tablero desde PK menores a mayores. Puente Terminado</t>
  </si>
  <si>
    <t>Puente PK 7+000 UF 1-  Vista panorámica de tablero desde PK mayores a menores. Puente terminado.</t>
  </si>
  <si>
    <t>Puente PK 8+705 UF 1-  Instalación acero de refuerzo voladizo costado derecho- vano 1, calzada izquierda.</t>
  </si>
  <si>
    <t>Puente PK 21+220 UF 2.1.   Instalación de acero de refuerzo defensas tipo New Jersey, costado derecho.</t>
  </si>
  <si>
    <t>Ampliación Puente N°4 PK2+600 UF1 Quebrada La Nuez.  Losa fundida, vano 3.</t>
  </si>
  <si>
    <t>Ampliación Puente N°11 PK6+9735 UF1 Quebrada La Roncha. Finaliza retiro de secciones de losa y módulos New Jersey. Inactivo</t>
  </si>
  <si>
    <t>Ampliación Puente N°11 PK6+735 UF1 Quebrada La Roncha. Finaliza retiro de secciones de losa y módulos New Jersey. Inactivo</t>
  </si>
  <si>
    <t xml:space="preserve"> Se realiza excavación manual e instalación de tubería PVC D=10" y polietileno 110mm, Acueducto San Nicolas PK25+700. </t>
  </si>
  <si>
    <t>255:282255:284255:292B70255:273255:294255:302B70255:273255:304255:312B70255:273255:314B70255:273255:322B70255:273255:324255:332B70255:273255:334255:342B70255:273255:344255:352B70255:273255:354255:362B70255:273255:352255:342</t>
  </si>
  <si>
    <r>
      <t xml:space="preserve">PMF-11
PK 12+773
</t>
    </r>
    <r>
      <rPr>
        <sz val="11"/>
        <color theme="1"/>
        <rFont val="Calibri"/>
        <family val="2"/>
        <scheme val="minor"/>
      </rPr>
      <t xml:space="preserve">El Concesionario avanza en las labores constructiva del Box culvert 057 se observa que:
1. Se garantiza la continuidad del flujo de las aguas pasantes y en segunda instancia se garantizará la conectividad del recurso entre los puntos de inicio y final de las obra en construcción.
2. Las obra verificada se encuentra aisladas con cinta y colombinas reflectivas
3. El sitio cuenta con trinchos y plástico para evitar la socabación de la margen de la quebrada .
4. Realizó la canalización de las aguas con el uso de ataguías. </t>
    </r>
  </si>
  <si>
    <t>Seguimiento a las medidas de mejoramiento PAGA Unidad funcional 1 y 2.1</t>
  </si>
  <si>
    <t>Seguimiento a las medidas de Operación y mantenimiento  PAGA Unidad funcional 1, 2.1, 3 y 4</t>
  </si>
  <si>
    <t>Programa 5. Apoyo a la capacidad de gestión institucional.</t>
  </si>
  <si>
    <t xml:space="preserve">Visita de verificación de ocupación irregular en faja de retiro </t>
  </si>
  <si>
    <t>Del 22/10/20
al 28/10/20</t>
  </si>
  <si>
    <t xml:space="preserve">La plataforma de la segunda calzada ya cuenta con la capa intermedia asfáltica tipo MSC-25. Se utilizo para ello un tren o equipo de pavimentación Dynapac. Se han colocado tramos con defensas metálicas tipo bionda. Sobre el PK 0+600 se termino la consolidación de un tramo del talud, perforando huecos para colocar pernos pasivos + malla electrosoldada + drenes en PVC + concreto lanzado. El tramo se dio al servicio para todo el transito automotor y se interviene la calzada existente. </t>
  </si>
  <si>
    <t xml:space="preserve">PK 0+850 </t>
  </si>
  <si>
    <t xml:space="preserve">PK 1+200 </t>
  </si>
  <si>
    <t>Se realiza el fresado en frio con equipo SANY C8, como tipo cajeo. Se fresan zonas con fisuración y se dejan tramos o secciones sin fresar que muestran tener la carpeta existente estable. También se intervienen con fresado y cambio o adición de granulares (en todo o parte del ancho de calzada). El RAP se lleva hacia la vía Las Grutas y hacia el PK 0+400 CI. El transito vehicular circula por la nueva calzada.</t>
  </si>
  <si>
    <t xml:space="preserve">Inactivo. La plataforma de la segunda calzada ya cuenta con la capa intermedia asfáltica tipo MSC-25. Se termino con la construcción de cunetas en concreto de sección triangular (o en L) con ancho de 1 m. Su sistema de construcción fue por ajedrezado y con utilización de concreto pre mezclado. Sector planta #1 de concretos - La Volcana. El tramo se dio al servicio para todo el transito automotor y se iniciara la intervención de la calzada existente. </t>
  </si>
  <si>
    <t>Inactivo. Se termina con la construcción de las cunetas laterales en V. 
Se realizo la construcción de canal tipo cárcamo (con paneles de malla electrosoldada). Al canal se le fundieron segmentos corta aguas. Se termino con la construcción del ultimo tramo de disipador escalonado (sobre la ODT # 012 o PK 1+864) para conectarlo a tramo de la ODL # 178.  El tramo se dio al servicio para todo el transito automotor y se inicia la intervención de la calzada existente. Sector La Volcana - Guayabal.</t>
  </si>
  <si>
    <t>La plataforma de la segunda calzada ya cuenta con la capa intermedia asfáltica tipo MSC-25. El trayecto se tiene provisionalmente para el parqueo de equipos y colocación de materiales de construcción, también hay acopio de vigas (pre tensadas) para los puentes en construcción. Se realiza con CAT, actividad de excavación corte y retiro material para construcción de filtros e instalación de redes ITS, tritubo. Hacia el PK mayor se inicia la colocación de material de base granular incluyendo su cereo con motoniveladora. Además hay adecuación para acceso al nuevo puente en construcción.</t>
  </si>
  <si>
    <t>Inactivo. Mediante el uso de una excavadora CAT 330 D2L, se inicio la total demolición y el levantamiento de la plataforma vial o calzada existente incluido su muro acompañante en HA. Hubo trabajos topográficos para luego iniciar la construcción de un muro en HA sobre cimentación profunda. Sobre la calzada izquierda (o nueva calzada) se habilito el transito automotor, previa demarcación y señalización con balizas y maletines.</t>
  </si>
  <si>
    <t xml:space="preserve">Inactivo. Sobre la nueva calzada se extendió mezcla asfáltica en caliente, tipo MSC-25. Posteriormente se llevo a cabo la demarcación horizontal con pintura para trafico en color (B/A), y se colocaron defensa metálicas tipo bionda. El tramo se dio al servicio del transito automotor mediante la conexión de un puente vehicular y 2 muros. Sector entrada a Municipio de Ebéjico. </t>
  </si>
  <si>
    <t xml:space="preserve">Se realizo actividad de fresado en frio con el equipo SANY. Se dejaron zonas sin fresar o sin intervenir de acuerdo a que haya presencia o  no de fisuración de la carpeta existente; lo que es equivalente a hacer un cajeo. En los lugares sin fallos o blandones se deja la capa granular existente. También hay fresados de media capa asfáltica o simplemente cepillados. En los sitios muy fallados se adiciono material granular virgen. Se hace parcheo y se coloca mezcla asfáltica en caliente (tipo MSC-25) con el equipo de pavimentación Dynapac. Mientras tanto, todo el tramo se sigue interviniendo con la ampliación de los puentes existentes. Sector Limites municipales / Eutimio. 
La calzada nueva "opuesta o CI" desde la Qda. Saltos y Pisquines hasta la Rochela, se dio al servicio del transito vehicular previa demarcación + señalización y colocación de defensas metálicas.  </t>
  </si>
  <si>
    <t>Después de haberse deslizado y colapsado el corte del talud en el pasado mes de enero; a mediados del mes de julio, se hace de forma intermitente el retiro de material caído y que obstaculiza los trabajos de acceso sobre el estribo # 2 del nuevo puente de la Rochela. Se utiliza CAT sobre orugas</t>
  </si>
  <si>
    <t>a) Sobre el perfilado del talud se realiza la consolidación del talud (en su segunda fase) con la colocación de pernos pasivos de anclaje (con varillas corrugadas # 10 y de Fy= 60 000 psi) en una grid de 3 x 3 m. Después el cubrimiento y protección se hará con malla de acero electrosoldada y concreto lanzado. Para la mayoría de los trabajos, se utiliza personal y equipo suspendido.
b) Para la vía de acceso a la Vda. Mestizal alto, se continua la construcción de cunetas, bajantes y drenajes pendientes. Sobre el costado izq., se funde en concreto un disipador longitudinal (o corta aguas) anexo al pavimento rígido. Hay también fundida de bordillos discontinuos en concreto (0.15x0.15x1.8 m). Algunas lluvias afectan trabajos y las zonas de talud no recubiertas se le forman surcos y cárcavas.</t>
  </si>
  <si>
    <t>Trabajos (de excavación mecánica con CAT 330 D2L) en la parte mas baja del talud de terraplén se reactiva, para hacer cambios térreos por rocas de gran tamaño. Sobre la parte alta se sigue colocando material rocoso (rezaga) traído del corte del túnel servirá para subir la rasante una ves este definido el estribo # 1 del nuevo puente.  
Anexo a esta obra, se realizan trabajos de excavación para la construcción de caissons del nuevo puente vehicular. Sector de Doña Rosa.</t>
  </si>
  <si>
    <t xml:space="preserve">Personal de la Cía. Consulcivil SAS realiza chequeos en campo. Se tiene colocada una instrumentación al terraplén fallado (se instalaron inclinómetros y piezómetros a h= 25 m. y a 22 m). Se toman datos y se realiza monitoreo.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Se da inicio (hacia el PK mayor) a la construcción de un muro escollera con la colocación y el acomodo de grandes rocas superpuestas una a la otra, utilizando una excavadora CAT 320 D2 y un bulldozer CAT D6T.  Pronto se iniciara con el extendido de las primeras capas de llenos compactados. Las lluvias afectan los trabajos de corte / excavación / acarreos.   </t>
  </si>
  <si>
    <t>a) Continua actividad de corte mecánico (con CAT 330 D2L) y retiro de material de montaña. Se hizo un escalonamiento de hasta 5 bermas a fin de cortar el material secuencialmente hasta encontrar el chaflán definitivo de la tercera fase de excavación. Se esta confinando (con pernos roscados # 10 + drenes en PVC + concreto lanzado), la segunda fase del talud ya perfilado ya que en su corona (primera fase) se presenta un agrietamiento superficial. La tercera fase va iniciar la colocación de paneles de malla electrosoldada. 
Sobre la segunda berma de cortante se emplazara la entrada al negocio particular de Las Grutas y se le esta extendiendo y compactando material de fresado o RAP. En la parte central se excavo una plataforma vial encajonada, donde se emplazara la nueva calzada. Hay permanentes trabajos topográficos. Los suelos destapados y poco consolidados (del tipo residual) muestran ser débiles en resistencia al cortante y bajo ángulo de fricción (cuando toma agua o se sobresaturan). Previamente se realizaron talas / descapotes y demolición de viviendas. Lluvias retrasan los trabajos de corte y acarreos. Se trabaja con personal PARE / SIGA, sector Hostería Las Grutas.
b) Sobre el box del PK 12+764 se termino la construcción del primer tramo de box gemelo. Para continuar con la obra, se hizo la demolición de un pontón existente a fin de alargar "aguas arriba", el par de box en construcción. Se fundió la placa de fondo del nuevo tramo a construir y los muros verticales utilizando concreto premezclado y bombeado de 28 MPa. Se continua con la fundida de la placa aérea del segundo o ultimo tramo.  La obra se terminara cuando se construyan 21 m.  de box adicionales. Lluvias retrasan los trabajos por las creciente y desbordes en la canalización de la Qda. La San Juana II. Sector Hostería Las Grutas.</t>
  </si>
  <si>
    <t xml:space="preserve">a) Inactivo.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El tramo hacia PK mayor ya cuenta con la demarcación horizontal, y pronto se habilitara para el transito vehicular. 
b)Sobre la calzada opuesta (o PK 13+400 CI), se realizo excavación mecánica y se alarga la ODT # 169 x 1500 mm. Se le hace el buzón intermedio. Se trabaja con pajarita CAT 416F. Posteriormente se le realizara la impermeabilización de la ODT y los llenos compactados. Hacia el PK menor o K 14+300 hay excavación mecánica y se destapa el encole de un box existente.  </t>
  </si>
  <si>
    <t xml:space="preserve">Inactivo. Se realizo la colocación de la estructura granular "o no ligada" del pavimento flexible. Hubo posterior colocación y/o extensión de la capa intermedia de mezcla asfáltica colocada tipo MSC-25 con el tren de pavimentación Dynapac. Se hizo la demarcación horizontal, utilizando pintura para trafico (B/A) a base de agua. También se instalaron defensas metálicas tipo bionda. Se habilito el tramo para el paso del transito automotor y poder libertar y entrar a rehabilitar la calzada existente. Sector abajo de la Jungla. </t>
  </si>
  <si>
    <t>Sobre el talud perfilado se termino la aplicación de concreto lanzado (con e= 10 cm) previa colocación y aseguramiento de paneles de malla electro soldada (15x15x6). Se terminaron los trabajos de perforación de huecos para la colocación de pernos pasivos de anclaje (con barras corrugadas autoperforantes) de L = 6 m. También hubo perforación para la colocación de drenes sub horizontales en PVC. Sobre la plataforma vial se coloco mediante cereo los granulares de la estructura del pavimento flexible, se impermeabilizaron con el uso de emulsión asfáltica de curado lento y ya cuenta con la capa asfáltica. 
El transito automotor sigue habilitado por la cazada opuesta. Sector Tamarindos / Comfenalco donde los trabajos en taludes y calzada pronto se unirán con el sector carpintería / polvorería.</t>
  </si>
  <si>
    <t xml:space="preserve">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Sobre la calzada opuesta (o PK 14+000 CI) se entra en la fase de consolidación y protección del talud (a una pendiente) se coloca malla electrosoldada con perforación para pernos y drenes en PVC. También hay aplicación de concreto lanzado. Sector La Bloquera. </t>
  </si>
  <si>
    <t xml:space="preserve">a) Inactivo. Colocados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Sobre la calzada opuesta (o PK 15+400 CI) se termino el perfilado del talud con el tendido a una pendiente. Se hizo el fresado sobre la vía y en la capa asfáltica existente, se adiciono los granulares y será sometida a la aplicación de emulsión asfáltica de curado lento. Se instalan redes ITS excavando manualmente por el talud de corte. Se trabaja con motoniveladora CAT 140M y un Bobcat para extender agregados del paquete del pavimento flexible. Sector Carpintería / Polvorería </t>
  </si>
  <si>
    <t xml:space="preserve">Inactivo. Se realizo la colocación de material tipo sub base y base granular; sobre el antiguo sector Margarita del 8 o variante a San Jerónimo. Se aplico emulsión asfáltica de curado lento y se extendió la capa asfáltica intermedia tipo MSC-25. Con su señalización adicional se habilito al servicio del transito vehicular. </t>
  </si>
  <si>
    <t>Continúan cortes mecánicos en la parte baja de la pata del talud a casi 3 m. mas abajo de la actual vía. También se sigue realizando la instalación de malla y concreto lanzado (21 MPa) en la parte media baja del talud. Se colocan pernos pasivos de anclaje con malla 3 x 3 m., y L= 9 m.  Se les realizan inyecciones con morteros de cemento y se funden dados de apoyo (en concreto) para los anclajes pasivos. El talud perfilado mas extenso tendrá 2 fases de corte, con berma intermedia, que es hacia el PK menor. Hacia el PK mayor el corte y perfilado del talud será de tres fases. El talud superior con pendiente 1: 1.3 y el talud inferior tendrá una pendiente 1:1. Se construyo canal de coronación (que incluye corta aguas) a fin de recoger aguas para que no lleguen a la cara expuesta del talud. Sobre el talud intermedio que se ubica en medio de las calzadas, se colocan paneles de malla electrosoldada, para luego recubrir la superficie enmallada con concreto lanzado. Las lluvia afectan trabajos de excavación y del acarreo de tierras. Sector cerca a la Guaracú I y con dirección a San Jerónimo.</t>
  </si>
  <si>
    <t xml:space="preserve">La plataforma de la segunda calzada ya cuenta con la capa intermedia asfáltica tipo MSC-25. Se continua la construcción de una bajante escalonada que recoge y conduce aguas de cunetas lineales de la nueva calzada (se utiliza concreto pre mezclado colocado por gravedad). También se siguen construyendo cunetas (con sección triangular o en L con concreto de 21 MPa). Personal instala defensas metálicas tipo bionda. </t>
  </si>
  <si>
    <t xml:space="preserve">La plataforma de la segunda calzada ya cuenta "y en un corto tramo" con la capa intermedia asfáltica tipo MSC-25, frente a Palmeras 2 y diagonal a Palmeras 1. Se realiza la construcción de cunetas en V, en concreto y de un disipador en concreto con dirección hacia la pata del talud del terraplén. El concreto utilizado es premezclado (21 MPa)  colocado por gravedad mediante canales en PVC. Se realizaron traslados de redes eléctricas (secas) de alta tensión. Se realiza la construcción de filtros (con CAT 416F) y se levanta la totalmente la tubería Titan de la ODT # 079 x 900 mm a fin de corregir su cota de fundación y bajar la rasante que tenia la tubería. Motoniveladora CAT 140M realiza extendido de material de base granular, se compacta con Hamm. Imprimados los granulares se colocara la capa intermedia de mezcla asfáltica tipo MSC-25. Hacia el PK menor se instalan defensas metálicas tipo bionda. 
Este frente de obra es zona limite entre la UF-1.0 y UF-2.1 y zona urbana de San Jerónimo. </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</si>
  <si>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también acopio temporal frente a Llanerito o PK 15+200 CI; y un acopio mas extenso y voluminoso en el PK 0+400 CI o sector de La Volcana. </t>
  </si>
  <si>
    <t>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pero debido a la intervención del puente La Negra (por rompimiento y desmantelamiento de placa central ) se ha habilitado el transito automotor por otro sector y ya no por debajo del mencionado puente.</t>
  </si>
  <si>
    <t>Inactivo. 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Éste corto tramo ya cuenta con capa asfáltica en caliente tipo MSC-25 pero el transito automotor sigue habilitado por la cazada opuesta. Sector frente al Llanerito.</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</si>
  <si>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Se realizo la construcción de cunetas y bajante en concreto. La temporada invernal afecta el estado de los agrietamientos. Sigue habilitado "por un carril" el transito automotor con dirección "bajando" hacia San Jerónimo. Sector o Zona Urbana de San Jerónimo y limites con la UF-1.0. </t>
  </si>
  <si>
    <t>Se termino con la actividad de corte de montaña y tendido del talud a una pendiente. Se hizo uso de dos (2) CAT sobre orugas 330 D2L. Los trabajos permiten también ampliar el espacio para el inicio del puente La Muñoz I (sobre el estribo # 1). Hay trabajos complementarios de excavación para la construcción del filtro lateral y el extendido de los granulares clasificados para formar la estructura del pavimento flexible (se utiliza motoniveladora CAT 140M y vibro Hamm). Los suelos que acá se destaparon, muestran ser sensibles y de fácil pérdida de cohesión y coeficiente de fricción interna cuando se sobresaturan o simplemente se descomprimen por cambios en su ciclo dinámico de corte y por tener una alta rata de erosión. La temporada invernal afecta el estado y comportamiento de este frente de obra a pesar de tener un drenaje en la cabeza y borde del talud. Sector o Zona Urbana de San Jerónimo.</t>
  </si>
  <si>
    <t xml:space="preserve">Se encuentran fundidos todos los 8 tramos de la placa aérea. Se fundirán guarda ruedas entre los tramos # 4 y 5 que será un espacio abierto de la placa aérea biselada. 
La canalización de las aguas de la Qda. La Muñoz I, fue suspendida y ahora las aguas circulan por el centro del box. Se fundieron para el box, placas y muros utilizando concreto acelerado de 28 MPa. El box se construye con un total de 5 módulos y sus dimensiones finales serán:  L = 90 m x H = 5.5 m "gálibo" x Ancho = 6. 0 m. Se realiza en este momento la construcción de las aletas y el descole, también los llenos para ambos costados (con vibro Hamm), previa impermeabilización del concreto (del paramento enterrado) o en contacto con tierras. Se traen grandes rocas del frente PK 21+700 CD  </t>
  </si>
  <si>
    <t>Corte mecánico con CAT - ODT # 085, prolongación de tramo ya iniciado</t>
  </si>
  <si>
    <t>Continua actividad de corte mecánico con CAT 330 D2L, incluye tala, retiro de material de descapote. Este es llevado a escombrera de San Jerónimo. Se adiciono material rajón a fin de mejorar la cimentación de la plataforma vial (saneo de suelos). Hay vibro Hamm y pajarita CAT 416 F y CAT M317D. El trabajo hará parte del acceso al nuevo puente sobre la Guaracú II (estribo # 1) y acceso inferior a conjunto residencial. 
También se realiza actividad de excavación para la continuación del sub dren lateral. Hay gran acopio de material de rio para ser utilizado. Se controla el transito con personal PARE / SIGA. Sector urbano de San Jerónimo, frente al conjunto residencial Paraíso del Sol.</t>
  </si>
  <si>
    <t>Inactivo. a) A un corto trayecto, se le coloco mezcla en caliente de MSC-25. Se instalaron maletines, conos, delineadores tubulares simples (anclados al pavimento) como elementos de canalización y se sigue utilizando como desvío del transito automotor. Se trabaja con PARE / SIGA
Inactivo. b)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Hubo desprendimiento interno de rocas y la malla fue rota y desprendida. Sector Politécnico. 
c) Sobre el costado derecho se continúan excavaciones para la construcción de un muro en HA, de alineamiento curvilíneo y escalonado y con zapatas de 2 m de ancho. Se tienen 8 módulos fundidos y se arman y formaletean el  ultimo. Se inicia la impermeabilización del concreto (en contacto con tierras) con pintura negra bituminosa y la colocación de laminas de geodren permadrain (como sistema de subdrenaje vertical). Este muro se identifica en campo con el # 168 y no se encuentra relacionado en el Plan de Obras del Concesionario, este se conectara con el estribo # 1 del nuevo puente.</t>
  </si>
  <si>
    <t>PK 21+700 CD</t>
  </si>
  <si>
    <t xml:space="preserve">Excavación de montaña </t>
  </si>
  <si>
    <t xml:space="preserve">Con el uso de una excavadora CAT se inicia nuevamente la excavación de una montaña rocosa, cuyo material se lleva en volquetas al box (llenos laterales), en la zona urbana de San Jerónimo. </t>
  </si>
  <si>
    <t>PK 21+300</t>
  </si>
  <si>
    <t>Calzada en mejoramiento: Fresado de carpeta asfáltica y/o demolición, drenajes + ODTs en tubería</t>
  </si>
  <si>
    <t xml:space="preserve">a) Inactivo. Se realizo el fresado en frio con el equipo Wirtgen W-150, por un extremo de la actual calzada. Se utilizo parte del granular existente y otro granular virgen (BG) se adicionó. Se hizo su imprimación con emulsión asfáltica y se coloco la capa asfáltica en caliente MSC25. Se inicia la construcción de cunetas en concreto (premezclado de 21 MPa) con sección en L y fundidas en ajedrez.
b) Inactivo. En el tramo central se seguirá trabajando para subir la rasante de la plataforma vial existente. Se venia utilizando excavadora CAT 330 D2L + volquetas + vibro Hamm + bulldozer CAT D6T. Acá, la nueva rasante tendrá que ser elevada en mas de 3 m., a fin de borrar una curva vertical "cóncava" innecesaria. 
c)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inicia la construcción de cunetas triangulares por ambos costados de la calzada, previo corte con disco diamantado de la capa asfáltica. También se construye un canal abierto tipo cárcamo. Sector Meloneras. </t>
  </si>
  <si>
    <t>a) Hacia PK mayor hay actividad (sobre 2 muros en TA) de colocación de escamas prefabricadas "enfrentadas" formando una calzada "en elevación" para direccionar el transito en sentido San Jerónimo - Santafé de Antioquia. Se construye un anden lateral (con sardineles prefabricados) bordeando el talud de la ribera del Rio Aurrá hasta llegar a Piedras Verdes. 
Muro en TA PK 23+930 (# 058 con L= 121.5 m en CD), continua la colocación secuencial de escamas y de filas de bandas geosintéticas o poliméricas tipo Fasten FS-30. 
Para el PK 23+920 o muro TA ( # 059 con L= 103 m en CD), se siguen instalando escamas prefabricadas (35 MPa)  y de sus bandas poliméricas. También excavación para prolongar las dalas de cimentación de cada uno de los muros.  Se trabaja con CAT sobre orugas 330 D2L, vibro Hamm con el vibro tipo benitín de aros metálicos y una pajarita. 
b) El Marco del K 23+860 (# 040) se termino su reforzamiento de la losa aérea, con la construcción de dos (2) vigas laterales en concreto (ancho promedio 2 m., y espesor de 30 cm.). A medida que avanzan los llenos compactados sobre el trasdós de los muros en TA, se colocan laminas de lamidren en contacto con los muros del marco tanto para la entrada como para la salida. El conjunto de todas estas obras, vienen a ser a futuro la solución para el transito vehicular "en altura" en el sentido San Jerónimo - Santafé de Antioquia y para el transito vehicular "en superficie" entre Santafé de Antioquia - Sopetrán.
Para el transito vehicular en el sentido Sopetrán - Santafé, ya se tiene la calzada con capa asfáltica MSC-25.         
Continua el plan de manejo del transito, que fijo los desvíos y/o conexión vehicular con Sopetrán y la vía antigua. Sector variante y Partidas de Sopetrán.</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</si>
  <si>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t>
  </si>
  <si>
    <t>a) Se sigue realizando cortes mecánicos para prolongación de tramo vial; cerca al PR 14. Se utiliza CAT sobre orugas, bulldozer CAT D6T y volquetas. Se realizo la compactación sobre la ODT # 118 (o K 25+560), se realizaron pruebas de placa sobre la capa de subrasante, para ser liberada. Se trabaja en la colocación de hierros para buzones intermedios de las ODTs # 117 y # 118. Se requiere el traslado de redes secas. Motoniveladora CAT 140M procede al extendido de material seleccionado tipo sub base granular y este se compacta con vibro Hamm.  Se trabaja con personal PARE / SIGA. 
b) Se cubrió el box con laminas de lamidren y con geotextil, previa impermeabilización de todo el cuerpo (de los paramentos enterrados) con pintura negra bituminosa. Se siguió con la etapa de realizar llenos laterales compactados con la adecuación de los filtros perimetrales y la conexión "en concreto" con la ODT existente. Se utiliza motoniveladora CAT para extender llenos sobre esta obra de drenaje; también se hace uso de vibro para afirmados Hamm y un carro tanque. Hacia el PK mayor se construyen cunetas en concreto con sección triangular, cunetas de corona y filtros perimetrales. Sector cercano al PR 14.</t>
  </si>
  <si>
    <t>Continua la perforación de huecos para la colocación de pernos pasivos de anclaje (# 10 roscados con L= 6m + drenes en PVC de L= 3m). Se utiliza una perforadora alineada con telehander (CAT TH580B) sobre llantas.  
La zona de la calzada antigua, se tiene como centro de acopio de material fresado o RAP. Sector El Ahuyamal.</t>
  </si>
  <si>
    <t>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con motoniveladora. La zona sigue señalizada y protegida con maletines.    
Frente a la Zodme #16 y sobre la cara "expuesta" del talud de corte, fue recubierta con manto geosintética antierosión previa aplicación de una hidrosiembra, el resultado es ahora satisfactorio.</t>
  </si>
  <si>
    <t>Inactivo. Se continua con la actividad de instalación de paneles de acero, de encofrados y funde canal perimetral. También se funden cunetas en bordes de las calzadas.</t>
  </si>
  <si>
    <t xml:space="preserve">Excavación mecánica y acceso vehicular (con un falso túnel) a la Vda,. Guaimaral </t>
  </si>
  <si>
    <t xml:space="preserve">Finalizo construcción de tramos (en primera etapa) de losa de contrapiso con e= 80 cm. Después de fundidos los tramos "inferiores" de los muros verticales se procedió a la colocación de formaletería para el encofrado y fundición de los muros verticales hasta llegar al nivel de la placa aérea. Se arman andamios de carga para colocar la formaleta y armar los hierros de la placa aérea o de cierre (de los tramos 3 y 4), para ello se utiliza el brazo telescópico de una grúa. El concreto pre mezclado utilizado en todos los casos "es bombeado" de 28 MPa. (o 4000 PSI). Se toman cilindros para ser enviados al análisis de laboratorio. La obra tendrá un galibo vertical de 5.7 m. Esta obra corresponde al futuro acceso vehicular a la Vda. Guaimaral y la realiza el Concesionario mediante acuerdo con la Comunidad por consulta previa, y por esto no se encuentra dentro del plan de obras. </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</si>
  <si>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el PARE / SIGA. Sector de La Laguna. </t>
  </si>
  <si>
    <t xml:space="preserve">a) Se evidencio fallo sobre el costado derecho (con perdida de banca), por acción de las aguas del Rio Cuaca. Se construyo un solado (en concreto pobre) para alargue de las ODT´s # 162 y 163, se utilizan tubos Titan x 1500 mm. Pero el brazo del Rio Cauca nuevamente arremetió sobre este costado y los tubos siguen su cabeceo. Sigue el agrietamiento con retroceso de su asentamiento. Hacia el PK menor o K 30+790 (box # 157), se realizo excavación mecánica con CAT 330 D2L a fin de construir muros en HA acompañantes a cada lado del descole del Box (en 28 MPa) y luego construirle sus aletas y bajante. Sector Tierra Mítica
b) Sobre la calzada opuesta (o PK 31+000/600 - CI) se realiza desmonte, tala de arbustos, descapote y corte mecánico con dos (2) CAT 330 D2L + volquetas, (con un nuevo trazado) a fin de alejar parte del corredor vial del cauce del Rio Cauca. También se inicia la consolidación de la cara superior perfilada del talud con perforaciones, para colocar pernos pasivos y drenes en PVC. De esta manera se abandona el sitio de movimiento en masa presentado hace unos meses. Se trabaja con personal PARE / SIGA. Sector Tierra Mítica. </t>
  </si>
  <si>
    <t>Sectores puntuales del puente, presentan el tablero desgastado con presencia a la vista de su acero de refuerzo y con agregados sueltos. Siguen baches tapados con laminas de acero.</t>
  </si>
  <si>
    <t>Se termino el montaje de la estructura metálica (pórtico como estructura de cubierta definitiva) de la zona o playa de peajes. Sus 14 columnas (de alma llena tipo HEA) fueron fijadas sobre placas de acero de forma atornillada y en la parte superior fueron conectadas por cerchas metálicas "lineales" estructurales de acero. Se utilizaron perfiles estructurales en acero tipo A 572 Gr. 50, A 1011 Gr. 50 y F 1554 Gr. 105. La tornillería es de acero tipo A 325, A 307 y A 563. 
La cubierta general (con Long= 18.5 m x Ancho= 36.5m) que se coloco fue en AluZinc AZ 200/36 mm, apoyada sobre la estructura metálica (aporticada) con una pendiente "a dos aguas" del 2%. Para los nudos o uniones de perfiles que no son atornillados, se utilizo soldadura con electrodo E-70XX. Por ultimo se termino la estructura con la aplicación de pintura (en esmalte) general de la estructura, retoques y el ensamble de los drenajes (canales, embudos y bajantes en PVC).  
Sobre la plataforma o playa (que cuenta con 7 islas y 8 carriles de circulación) continúan los trabajos relacionados con la disposición de redes de telecomunicaciones, con la construcción de sus cajas de inspección y de distribución y el tapado de tuberías, con material seleccionado. Se localizan los sitios de las placas para cimentar las casetas de cobro.</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</si>
  <si>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cercanía se tiene depositado material de fresado o RAP. En el acopio se trabaja con personal PARE/SIGA y se realiza limpieza con herramienta menor y barridos con cepillo rotativo montado en Bobcat.</t>
  </si>
  <si>
    <t xml:space="preserve">Para la ODT # 003 (en el PK 0+485) con tubería x 1200 mm. se le construyeron su buzones, lateral y central. Las aguas que conducirá esta obra de arte irán a verter hacia la Qda. la Culebra. Hacia el PK mayor después de realizar su fresado total de calzada, se realizo su acopio temporal (del RAP) sobre la misma plataforma intervenida. Hubo demolición de anden y del separador central para instalar redes ITS, se formaletean y funden sus cajas de distribución "para redes en PVC (ductos telefónicos y eléctricos) y para redes tritubo (fibra óptica). Se trabaja con pajarita CAT 416F. Cuando las redes y cajas quedan emplazadas sobre la calzada y por lo tanto quedan sometidas a las cargas de transito automotor, estas van doblemente reforzadas (tanto sus paredes de concreto como sus tapas). </t>
  </si>
  <si>
    <t>PK 4+500 o Muro en TA # 011. Mediante el uso de una rana se compacta (dentro del trasdós del muro) los tramos vecinos a las escamas. Los sectores restantes se compactan con aros metálicos de un benitín.</t>
  </si>
  <si>
    <t>PK 1+100 CD. Se realiza el fresado en frio con el equipo SANY C8. Se procedió a fresar cajeos selectivos donde la fisuración "superficial" de la carpeta existente lo permite, ej. 5 cm. Donde los daños son profundos se procedió a fresar la totalidad del espesor de la capa asfáltica, ej. 16 cm. o mas. Sector La Volcana</t>
  </si>
  <si>
    <t>PK 12+800 CI. Corresponde a la berma intermedia # 2 del talud perfilado. Acá se emplaza o se adapta la entrada al negocio de Las Grutas. Por lo tanto se le extiende material de fresado o RAP traído del frente de obra de La Volcana. Se hace uso de un Bobcat</t>
  </si>
  <si>
    <t>PK 11+800 CI. Relleno en proceso de rehabilitación. Mediante CAT 330 D2L y Bulldozer CAT D6T, se realiza la colocación ordenada de grandes piedras formando el muro escollera en su PK mayor. A nivel mas bajo esta un filtro profundo (piedra filtro + tubería colectora en PVC con D= 8" + geotextil NT) que ira a verter aguas infiltradas, a la zona mas baja de la cañada existente.</t>
  </si>
  <si>
    <t xml:space="preserve">PK 19+400 CI. Se ilustra la colocación de llenos laterales del box culvert que canalizara la Qda. La Muñoz I. Se colocan grandes rocas y material de llenos, previa la colocación de sus sub drenajes laterales. Se utiliza CAT 320 D2. </t>
  </si>
  <si>
    <t>PK 18+200 CI. Continua la excavación mecánica (con CAT 416F o pajarita) para la construcción del sub dren lateral. Igualmente se extiende y compacta la primera capa granular que formara la estructura del pavimento flexible. Sector urbano San Jerónimo</t>
  </si>
  <si>
    <t xml:space="preserve">PK 31+000 CI. Se realizo desmonte, descapote y ahora el corte mecánico con dos CAT 330 D2L + volquetas. Se inicia su consolidación con perforación para pernos y drenes, sobre la cara del primer corte. Con el nuevo trazado se alejara un buen tramo del corredor vial, del cauce del Rio Cauca. Sector Tierra Mítica. </t>
  </si>
  <si>
    <t>PK 20 +650 CD. Continúa la construcción de un muro en HA, de alineamiento curvilíneo y escalonado. Se tienen 8 módulos fundidos de un total de 9. Al concreto con el paramento que quedará enterrado, se les aplica pintura impermeabilizante bituminosa (negra) y además se cubren sus caras (pintadas) con laminas de geodren permadrain. Hay trabajos topográficos</t>
  </si>
  <si>
    <t xml:space="preserve">PK 0+060 Playa de Peajes. Sobre las islas y con las redes y tubería ya instalada, se realiza la colocación del emparrillado en acero, para fundir la placa reforzada para apoyar cada caseta. </t>
  </si>
  <si>
    <t xml:space="preserve">PK 0+100 CI. Se realiza la construcción de un par de cajas gemelas para distribuir las redes subterráneas. Una caja para redes en PVC (ductos telefónicos y eléctricos) y la otra para redes tritubo (fibra óptica). Las tapas y la construcción de muros en concreto son doblemente reforzado(a)s, debido a que circulará tráfico sobre ellas. </t>
  </si>
  <si>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K1+930 a K1+815; Lacumulada=1,165,30 m, instalación de calibradores L= 15 cm (SB-2), en malla tresbolillo con espaciamiento longitudinal (L)=1,50 y transversal (T)=2m, hasta la abscisa K1+165,3 y la instalación de drenaje  de D= 14" , con tubería perforada Novafort, hasta la abscisa PK2+910
Se suspendió la ventilación del túnel, con ventilador axial Zitron 286 KW (se esta haciendo desde el Portal Santa Fe en forma deficiente). También, se evidenció que la PTAR  continuó con la suspensión del tratamiento de las aguas residuales y de perforación de las galerías, localizadas en el área del portal  Medellín, el vertimiento se esta realizando por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</si>
  <si>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t xml:space="preserve">Galerías de conexión peatonal y vehicular - segundo tubo Túnel Occidente
</t>
    </r>
    <r>
      <rPr>
        <sz val="12"/>
        <rFont val="Arial"/>
        <family val="2"/>
      </rPr>
      <t>Actividades de excavación por medio de perforación y voladura, desde el túnel nuevo, en la Galería de Conexión Vehicular No 3.</t>
    </r>
  </si>
  <si>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En el periodo informado, se continuó con las actividades de instalación de concreto del revestimiento de  f'c=25 MPa, a los 28 días (sin fibra),  entre las abscisas PK4+310 al PK4+423, Lacumulada=1.442,7m ,  instalación de calibradores L= 10 cm (SA-2) y (SA-3), en malla tresbolillo con espaciamiento longitudinal (L)=1,50 y transversal (T)=2m, hasta la abscisa K4+456 y la instalación de drenaje D=14" Novafort hasta la abscisa 3+150. Se evidencia instalación de concreto para solera plana en terreno tipo SC-4R, entre los PK3+105-PK3+143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</si>
  <si>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En  Galería de Conexión Peatonal No 1 (1+230-tunel nuevo): En este periodo, continúan suspendidas las actividades excavación, a partir del punto de entronque (Excavación mecanica+taladros, Avanzó hasta  L= 9,2 metros desde el  túnel existente (K9+580- Abscisado Túnel existente). La excavación de la galería desde el túnel nuevo, igualmente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(2+165-Tunel nuevo):  Se termino la excavación de la galería desde el túnel nuevo (Cale), avanzó en terrenos con sostenimiento Tipo SG- II,sección completa, en el PK0+085,4. </t>
    </r>
    <r>
      <rPr>
        <b/>
        <sz val="11"/>
        <rFont val="Arial"/>
        <family val="2"/>
      </rPr>
      <t>Ltotal acumulada de excavación = 92,4 m</t>
    </r>
    <r>
      <rPr>
        <sz val="11"/>
        <rFont val="Arial"/>
        <family val="2"/>
      </rPr>
      <t xml:space="preserve">;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t>
    </r>
    <r>
      <rPr>
        <b/>
        <sz val="11"/>
        <rFont val="Arial"/>
        <family val="2"/>
      </rPr>
      <t>Ltotal acumulada de excavación = 86,6 m</t>
    </r>
    <r>
      <rPr>
        <sz val="11"/>
        <rFont val="Arial"/>
        <family val="2"/>
      </rPr>
      <t xml:space="preserve">;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t>
    </r>
    <r>
      <rPr>
        <b/>
        <sz val="11"/>
        <rFont val="Arial"/>
        <family val="2"/>
      </rPr>
      <t>Ltotal acumulada de excavación = 80,6 m;</t>
    </r>
    <r>
      <rPr>
        <sz val="11"/>
        <rFont val="Arial"/>
        <family val="2"/>
      </rPr>
      <t xml:space="preserve"> éste avance esta adelantado,  teniendo en cuenta el programa de obra actualizado, el cual contempla el  inicio de excavación, el día 30 de diciembre de 2020.
En  Galería de Conexión Peatonal No 4 (3+645-Tunel nuevo):  Se terminó la excavación de la galería desde el túnel nuevo,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   La excavación del entronque desde el túnel en servicio avanzó hasta  L= 4,0 metros. La excavación desde el túnel nuevo, continuó en terrenos con sostenimiento Tipo SG- II,sección completa, Avanza en el PK0+030,40. L total acumulada de excavación = 34,40 m, éste avance esta adelantado,  teniendo en cuenta el programa de obra actualizado, el cual contempla el  inicio de excavación, el día 12 marzo de 2021.
También se suspendieron actividades, de excavación de los entronques de la Galería de Conexión Vehicular No 1 (10+074) ,   Avanzó hasta  L= 7,0 metros y la Galería de Conexión Peatonal No 6 (13+430). Avanzó hasta  L= 4,0 metros .</t>
    </r>
  </si>
  <si>
    <t xml:space="preserve"> PK1+713 - UF3.1D - Instalación de calibradores de 20 cm para control de lanzado de revestimiento, sección sostenimiento tipo SC-2R. Portal Medellín.</t>
  </si>
  <si>
    <t>PK1+837 - UF3.1D - Instalación de 15 cm  de concreto de revestimiento 25 MPa para revestimiento, sección sostenimiento tipo SB-2. Portal Medellín.</t>
  </si>
  <si>
    <t xml:space="preserve">   PK1+700 - UF3.1A - Perforación para instalación de carga explosiva en bahía de parqueo. Portal Medellín.</t>
  </si>
  <si>
    <t xml:space="preserve"> PK1+698 - UF3.1D - Instalación de calibradores de 15 cm para control de lanzado de revestimiento, sección sostenimiento tipo SB-2. Portal Medellín.</t>
  </si>
  <si>
    <t xml:space="preserve"> PK1+815 - UF3.1D - Instalación de 15 cm  de concreto de revestimiento 25 MPa para revestimiento, sección sostenimiento tipo SB-2. Portal Medellín.</t>
  </si>
  <si>
    <t xml:space="preserve"> PK2+690 - PK2+910 - UF3.1D - Construcción de dren colector de drenaje 14". Portal Medellín.</t>
  </si>
  <si>
    <t xml:space="preserve"> PK3+105 - PK3+143 - UF3.1D - Instalación de concreto 25 Mpa, solera plana. Portal Santa Fé.</t>
  </si>
  <si>
    <t xml:space="preserve"> PK3+110 - UF3.1D - Material granular para nivelación, solera plana, sección sostenimiento tipo SC-4R. Portal Santa Fé.</t>
  </si>
  <si>
    <t>PK4+445 - UF3.1D - Perforación para instalación de anillo de pernos y montaje de carga explosiva (PK 0+028,1)  galería vehicular N°3, Sección sostenimiento SG-II. Portal Santa Fé.</t>
  </si>
  <si>
    <t xml:space="preserve"> PK4+23 - UF3.1D - Instalación de 15 cm  de concreto de revestimiento 30 Mpa para revestimiento, sección sostenimiento tipo SA-3. Portal Santa Fé.</t>
  </si>
  <si>
    <t>PK4+480 - UF3.1D - Instalación de calibradores de 10 cm para control de lanzado de revestimiento, sección sostenimiento tipo SA-2. Portal Santa Fé.</t>
  </si>
  <si>
    <t>PK4+423 - UF3.1D - Instalación de 15 cm  de concreto de revestimiento 30 Mpa para revestimiento, sección sostenimiento tipo SA-3. Portal Santa Fé.</t>
  </si>
  <si>
    <t>PK4+445 - UF3.1D - Perforación para instalación de anillo de pernos y montaje de carga explosiva (PK 0+036,7)  galería vehicular N°3, Sección sostenimiento SG-II. Portal Santa Fé.</t>
  </si>
  <si>
    <t>Traslado de Redes Eléctricas; Alumbrado Público y de Telecomunicaciones UF1 y UF3.</t>
  </si>
  <si>
    <t xml:space="preserve">En la UF 1: El concesionario en este periodo ejecuto las siguientes actividades: En recorrido de inspección de interventoría, se  evidenció que el concesionario desde el PK10+600/750, ACT 20., se ejecutó el retiro e instalación de línea monofásica, vestida de postes, instalación de retenidas, polo a tierra y retiro de postes de 12 y 9 m en concreto y 1 de 10 m de madera; también en el  PK14+650 a 14+850 ACT 24 ,  se ejecutó el traslado de transformador, medidores de energía, instalación de cable Triplex y traslado de luminarias.
Avance a la fecha UF1: Redes Secas 92%
En la UF3: El concesionario en este periodo ejecuto las siguientes actividades:  En recorrido de inspección de interventoría, se  evidenció que el concesionario, no ejecutó actividades en este frente de obra activo.
Avance a la fecha UF3: Redes Secas 89,2%.
En reunión con el ingeniero jefe de redes del 27 de octubre de 2020, se le solicito nuevamente, la lista de chequeo de los sitios por intervenir de las UF1 y UF3; el jefe de redes del concesionario informo que la proyección la entregaría próximamente. a la fecha del presente informe no se ha entregado  ninguna información.  </t>
  </si>
  <si>
    <t>Traslado de Redes Húmedas UF1 y UF3</t>
  </si>
  <si>
    <r>
      <rPr>
        <b/>
        <sz val="11"/>
        <rFont val="Arial"/>
        <family val="2"/>
      </rPr>
      <t>En la UF 1</t>
    </r>
    <r>
      <rPr>
        <sz val="11"/>
        <rFont val="Arial"/>
        <family val="2"/>
      </rPr>
      <t xml:space="preserve"> : En el periodo informado,  En recorrido de inspección de interventoría, se evidenció que el concesionario, no ejecutó actividades en este frente de obra activo.
Avance a la fecha UF1: Redes húmedas : 88,8%.
Avance a la fecha UF3: Redes húmedas : 98,0%.</t>
    </r>
  </si>
  <si>
    <r>
      <rPr>
        <b/>
        <sz val="10"/>
        <rFont val="Calibri"/>
        <family val="2"/>
        <scheme val="minor"/>
      </rPr>
      <t>PK10+600/750, UF1  ACT 20.</t>
    </r>
    <r>
      <rPr>
        <sz val="10"/>
        <rFont val="Calibri"/>
        <family val="2"/>
        <scheme val="minor"/>
      </rPr>
      <t xml:space="preserve"> Retiro e instalación e línea monofásica, vestida de postes, instalación de retenidas, polo a tierra y retiro de postes de 12 y 9 m en concreto y 1 de 10 m de madera.</t>
    </r>
  </si>
  <si>
    <r>
      <rPr>
        <b/>
        <sz val="10"/>
        <rFont val="Calibri"/>
        <family val="2"/>
        <scheme val="minor"/>
      </rPr>
      <t>PK14+650 a 14+850 ACT 24 , UF1</t>
    </r>
    <r>
      <rPr>
        <sz val="10"/>
        <rFont val="Calibri"/>
        <family val="2"/>
        <scheme val="minor"/>
      </rPr>
      <t>. Traslado de transformador, medidores de energía, instalación de cable Triplex y traslado de luminarias.</t>
    </r>
  </si>
  <si>
    <r>
      <rPr>
        <b/>
        <sz val="10"/>
        <rFont val="Calibri"/>
        <family val="2"/>
        <scheme val="minor"/>
      </rPr>
      <t>PK14+650 a 14+850 ACT 24 , UF1.</t>
    </r>
    <r>
      <rPr>
        <sz val="10"/>
        <rFont val="Calibri"/>
        <family val="2"/>
        <scheme val="minor"/>
      </rPr>
      <t xml:space="preserve"> Traslado de transformador, medidores de energía, instalación de cable Triplex y traslado de luminarias.</t>
    </r>
  </si>
  <si>
    <t>Excavaciones para instalación de postes y retenidas. PK31+500 Actuación 50. Sector Escuela Los Almendros.</t>
  </si>
  <si>
    <r>
      <rPr>
        <b/>
        <sz val="10"/>
        <rFont val="Calibri"/>
        <family val="2"/>
        <scheme val="minor"/>
      </rPr>
      <t xml:space="preserve">PK25+700 UF 2.1 </t>
    </r>
    <r>
      <rPr>
        <sz val="10"/>
        <rFont val="Calibri"/>
        <family val="2"/>
        <scheme val="minor"/>
      </rPr>
      <t>Conexión de traslado red de Acueducto de Polietileno 63 mm a PVC D=2" (Red existente)</t>
    </r>
  </si>
  <si>
    <r>
      <rPr>
        <b/>
        <sz val="10"/>
        <rFont val="Calibri"/>
        <family val="2"/>
        <scheme val="minor"/>
      </rPr>
      <t>PK25+700 UF 2.1-CI.</t>
    </r>
    <r>
      <rPr>
        <sz val="10"/>
        <rFont val="Calibri"/>
        <family val="2"/>
        <scheme val="minor"/>
      </rPr>
      <t xml:space="preserve"> Instalación tubería PVC D=10" y  polietileno 110mm . Acueducto San Nicolas.</t>
    </r>
  </si>
  <si>
    <r>
      <rPr>
        <b/>
        <sz val="10"/>
        <rFont val="Calibri"/>
        <family val="2"/>
        <scheme val="minor"/>
      </rPr>
      <t xml:space="preserve">PK 31+500- UF 2.1- </t>
    </r>
    <r>
      <rPr>
        <sz val="10"/>
        <rFont val="Calibri"/>
        <family val="2"/>
        <scheme val="minor"/>
      </rPr>
      <t xml:space="preserve"> Excavación para instalación de postes y retenidas Actuación 50 Sector Escuela Los Almendros.</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</si>
  <si>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 xml:space="preserve">Se instala solado, acero de refuerzo  y encofrado y se funde Viga Cabezal , tramos 1 y 2 del cuerpo del Estribo, topes sísmicos y pedestales, aletas y muros laterales.
</t>
    </r>
    <r>
      <rPr>
        <sz val="11"/>
        <color rgb="FFFF0000"/>
        <rFont val="Arial"/>
        <family val="2"/>
      </rPr>
      <t>PILA 1: Instalación acero de refuerzo núcleo Caisson  3 y 4 y se funden.</t>
    </r>
    <r>
      <rPr>
        <sz val="11"/>
        <rFont val="Arial"/>
        <family val="2"/>
      </rPr>
      <t xml:space="preserve">
</t>
    </r>
    <r>
      <rPr>
        <sz val="11"/>
        <color rgb="FFFF0000"/>
        <rFont val="Arial"/>
        <family val="2"/>
      </rPr>
      <t xml:space="preserve">PILA 2: Instalación acero de refuerzo  núcleos Caissons 5 y 6 y se funden. Excavación mecánica  adecuación área construcción Viga Cabezal. Se instala solado.
</t>
    </r>
    <r>
      <rPr>
        <sz val="11"/>
        <rFont val="Arial"/>
        <family val="2"/>
      </rPr>
      <t>PILA 3: Instalación acero de refuerzo núcleos  Caissons 7 y 8. y se funden. Se instala acero de refuerzo y encofrado y se funden columnas a nivel de Viga cabezal. Insntalación de plataforma e instalación acero de refuerzo Viga Cabezal y se funde.</t>
    </r>
    <r>
      <rPr>
        <sz val="11"/>
        <color rgb="FFFF0000"/>
        <rFont val="Arial"/>
        <family val="2"/>
      </rPr>
      <t xml:space="preserve">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</si>
  <si>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 xml:space="preserve">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t>
    </r>
    <r>
      <rPr>
        <sz val="11"/>
        <color rgb="FFFF0000"/>
        <rFont val="Arial"/>
        <family val="2"/>
      </rPr>
      <t>Instalación acero de refuerzo y encofrado defensas tipo New Jersey, costado izquierdo y derecho. Se realizan acabados.</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</si>
  <si>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t>
    </r>
    <r>
      <rPr>
        <sz val="11"/>
        <color rgb="FFFF0000"/>
        <rFont val="Arial"/>
        <family val="2"/>
      </rPr>
      <t xml:space="preserve">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de 6x3x8 y se funde primer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rgb="FFFF0000"/>
        <rFont val="Arial"/>
        <family val="2"/>
      </rPr>
      <t>PILA 2:</t>
    </r>
    <r>
      <rPr>
        <u/>
        <sz val="11"/>
        <color theme="1"/>
        <rFont val="Arial"/>
        <family val="2"/>
      </rPr>
      <t xml:space="preserve"> I</t>
    </r>
    <r>
      <rPr>
        <sz val="11"/>
        <color theme="1"/>
        <rFont val="Arial"/>
        <family val="2"/>
      </rPr>
      <t>nstalación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.Instalacion carros de avance voladizos 3 y 4  para construir Dovelas 2, 3, 4 y 5 , se instala acero de refuerzo , ductos y se funden, se tensionan cables.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</si>
  <si>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 xml:space="preserve">Instalación de plataforma para construcción  de losa superior de conexión a Dovela sobre Pila; se instala acero de refuerzo y se funde. Se tensionan cables. Se instala plataforma  y acero de refuerzo para Dovela sobre Pila y Dovelas N°1. Se funde losa inferior, muros y losa superior. </t>
    </r>
    <r>
      <rPr>
        <sz val="11"/>
        <color rgb="FFFF0000"/>
        <rFont val="Arial"/>
        <family val="2"/>
      </rPr>
      <t xml:space="preserve">Montaje carros de avance para construir Dovelas N°2 y 3 voladizos1 y 2. Se instala acero de refuerzo, ductos, se funden y se tensionan cables. Se desplaza carro de avance para construir Dovela N°4.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</si>
  <si>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 xml:space="preserve">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t>
    </r>
    <r>
      <rPr>
        <sz val="11"/>
        <color rgb="FFFF0000"/>
        <rFont val="Arial"/>
        <family val="2"/>
      </rPr>
      <t>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</si>
  <si>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t>
    </r>
    <r>
      <rPr>
        <sz val="11"/>
        <color rgb="FFFF0000"/>
        <rFont val="Arial"/>
        <family val="2"/>
      </rPr>
      <t>Se instala acero de refuerzo Viga Cabezal , topes sísmicos y pedestales. Se funde Viga Cabezal. Se instala acero de refuerzo aletas.</t>
    </r>
    <r>
      <rPr>
        <sz val="11"/>
        <rFont val="Arial"/>
        <family val="2"/>
      </rPr>
      <t xml:space="preserve">
</t>
    </r>
    <r>
      <rPr>
        <u/>
        <sz val="11"/>
        <rFont val="Arial"/>
        <family val="2"/>
      </rPr>
      <t xml:space="preserve">SUPERESTRUCTURA
</t>
    </r>
    <r>
      <rPr>
        <sz val="11"/>
        <color rgb="FFFF0000"/>
        <rFont val="Arial"/>
        <family val="2"/>
      </rPr>
      <t>Instalación mortero de nivelación con Sika Grout sobre pedestales. Montaje del Equipo lanza-vigas.
VANO 1 y 2: Instalación de Vigas prefabricadas sobre apoyos de neopreno en ambas calzadas, se funden Diafragmas, instalación de pre-losas, acero de refuerzo de las losas y se funden.
VANO 3: Instalación de Vigas prefabricadas sobre apoyos de neopreno en ambas calzadas, se funden Diafragmas, instalación de pre-losas. Instalación acero de refuerzo losa calzada izquierda.</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</si>
  <si>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color rgb="FFFF0000"/>
        <rFont val="Arial"/>
        <family val="2"/>
      </rPr>
      <t>Se instala acero de refuerzo y encofrado Viga Cabezal topes sísmicos y pedestales. Se funde Viga Cabezal y muro espaldar.</t>
    </r>
    <r>
      <rPr>
        <sz val="11"/>
        <color theme="1"/>
        <rFont val="Arial"/>
        <family val="2"/>
      </rPr>
      <t xml:space="preserve">
PILA 1: Se instala acero de refuerzo de núcleo de Caisson 3 y  4 y  se funden. </t>
    </r>
    <r>
      <rPr>
        <sz val="11"/>
        <color rgb="FFFF0000"/>
        <rFont val="Arial"/>
        <family val="2"/>
      </rPr>
      <t>Se realiza elevación de columna 4 y se funde. Instalación de plataforma para Viga Cabezal.</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Se funde  elevación columna  5 y 6 a nivel de Viga cabezal. Se instala plataforma y acero de refuerzo  Viga cabezal.
</t>
    </r>
    <r>
      <rPr>
        <sz val="11"/>
        <rFont val="Arial"/>
        <family val="2"/>
      </rPr>
      <t>PILA 3. Instalación acero de refuerzo núcleo Caissons 7 y 8 y se funden.
ESTRIBO 2. Instalación acero de refuerzo de núcleos de Caissons 9 y 10 y se funden.</t>
    </r>
    <r>
      <rPr>
        <sz val="11"/>
        <color rgb="FFFF0000"/>
        <rFont val="Arial"/>
        <family val="2"/>
      </rPr>
      <t xml:space="preserve"> Instalación acero de refuerzo Viga cabezal, topes sísmicos, pedestales y cuerpo del Estribo. Se funde Viga Cabezal y muro espaldar.</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</si>
  <si>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t>
    </r>
    <r>
      <rPr>
        <sz val="11"/>
        <color rgb="FFFF0000"/>
        <rFont val="Arial"/>
        <family val="2"/>
      </rPr>
      <t>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Se realizó la excavación de los Caissons de los nuevos vanos:
ESTRIBO 1A: Caisson 25 h=15m;  Caisson 26 h=16,4m
PILA 1A: Caisson 27 h=20,7m;  Caisson 28 h=19,5m
PILA 2A: Caisson 29 h=18m;  Caisson 30 h=18m
Para la PILA 2A, se instala acero de refuerzo de los núcleos 29 y 30 y se funden. Se realiza la elevación de columnas a nivel de la Viga cabezal. Instalación de andamios de carga  y plataforma para Viga Cabezal. Se instala acero de refuerzo y encofrado Viga Cabezal y se funde. PILA 1A,se instala cero de refuerzo núcleo del Caisson 28 y se funde.</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</si>
  <si>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t>
    </r>
    <r>
      <rPr>
        <sz val="11"/>
        <color rgb="FFFF0000"/>
        <rFont val="Arial"/>
        <family val="2"/>
      </rPr>
      <t xml:space="preserve">Instalación plataforma y acero de refuerzo voladizos costado derecho vanos 1 , 2 y 3 y se funden. Instalación plataforma y acero de refuerzo voladizos vanos 1 y 2 costado izquierdo..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</si>
  <si>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ESTRIBO 1 Caissons 1 h=11,2m, Caisson 2 h=11,6m; PILA 1 Caisson 3 h=14m, Caisson 4 h=13,5m; </t>
    </r>
    <r>
      <rPr>
        <sz val="11"/>
        <color theme="1"/>
        <rFont val="Arial"/>
        <family val="2"/>
      </rPr>
      <t>PILA 2 Caisson 5 h=9,37m,  Caisson 6 h=9,8m, ESTRIBO 2 Caisson 7 h=11,3m,  Caisson 8 h=13,11m.  .  El avance en la excavación y fundida de anillos es del 136,3%</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t>
    </r>
    <r>
      <rPr>
        <sz val="11"/>
        <color rgb="FFFF0000"/>
        <rFont val="Arial"/>
        <family val="2"/>
      </rPr>
      <t>PILA 1: Instalación acero de refuerzo núcleo Caisson 3.</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</si>
  <si>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Vanos 1 , 2 y 3:</t>
    </r>
    <r>
      <rPr>
        <sz val="11"/>
        <rFont val="Arial"/>
        <family val="2"/>
      </rPr>
      <t xml:space="preserve">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Instalación acero de refuerzo y encofrado módulos de New Jersey  ambos costados. y se funden. Se realizan acabados. 
</t>
    </r>
    <r>
      <rPr>
        <sz val="11"/>
        <color theme="1"/>
        <rFont val="Arial"/>
        <family val="2"/>
      </rPr>
      <t xml:space="preserve">
El avance en la excavación y fundida de anillos es del 109,7%.</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</si>
  <si>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u/>
        <sz val="11"/>
        <rFont val="Arial"/>
        <family val="2"/>
      </rPr>
      <t xml:space="preserve">SUPERESTRUCTURA
</t>
    </r>
    <r>
      <rPr>
        <sz val="11"/>
        <color rgb="FFFF0000"/>
        <rFont val="Arial"/>
        <family val="2"/>
      </rPr>
      <t>Instalación de mortero de nivelación con Sika Grout sobre pedestales. Montaje del Equipo lanza-vigas.
VANOS 1 y 2: Instalación de Vigas prefabricadas sobre apoyos de neopreno, construcción de Diafragmas, instalación de pre-losas, acero de refuerzo de la losa . Se funde losa vano 1.</t>
    </r>
  </si>
  <si>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t>
    </r>
    <r>
      <rPr>
        <sz val="11"/>
        <color rgb="FFFF0000"/>
        <rFont val="Arial"/>
        <family val="2"/>
      </rPr>
      <t xml:space="preserve"> Instalación acero de refuerzo losa aproximación lado Medellín.</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</si>
  <si>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 xml:space="preserve">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t>
    </r>
    <r>
      <rPr>
        <sz val="11"/>
        <color rgb="FFFF0000"/>
        <rFont val="Arial"/>
        <family val="2"/>
      </rPr>
      <t>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t>
    </r>
    <r>
      <rPr>
        <sz val="11"/>
        <rFont val="Arial"/>
        <family val="2"/>
      </rPr>
      <t>1</t>
    </r>
    <r>
      <rPr>
        <sz val="11"/>
        <color rgb="FFFF0000"/>
        <rFont val="Arial"/>
        <family val="2"/>
      </rPr>
      <t xml:space="preserve">. Se instala acero de refuerzo de losa inferior y muros de estas Dovelas y se funde losa inferior y muros. Se instala plataforma y acero de refuerzo para losa superior y se funde Dovelas 15, 14, 13, 12 y 11. </t>
    </r>
    <r>
      <rPr>
        <u/>
        <sz val="11"/>
        <color theme="1"/>
        <rFont val="Arial"/>
        <family val="2"/>
      </rPr>
      <t xml:space="preserve">
</t>
    </r>
    <r>
      <rPr>
        <sz val="11"/>
        <color rgb="FFFF0000"/>
        <rFont val="Arial"/>
        <family val="2"/>
      </rPr>
      <t>PILA 1: Instalación de plataforma para construcción de Dovela sobre Pila y Dovelas N°1. Se instala acero de refuerzo losa inferior, muros  y losa superior y se funde. 
VOLADIZO 1: Se instala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Divelas 6, 7 y 8 y alzado 1 de muros.
VOLADIZO 2: Se instala el carro de avance Dovela N°2., se instala acero de refuerzo, ductos y se funde. Se instalan cables y se tensionan. Se desplaza carro de avance para Dovela N°3, e instalación acero de refuerzo.</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 Instalación de material para conformación de terraplé. Se instala concreto de solado sobre el terraplén conformado. Se  instala acero de refuerzo de la losa inferior y muros Dovelas 2 , 3 , 4 y 5. Se funde losa inferior y muros. Se instala plataforma y acero de refuerzo para losa superior  de estas Dovelas y se funden. Se instala plataforma y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y muros de las Dovelas 14, 15 y 16. 
VOLADIZO 3: Se realiza el montaje del carro de avance y se funden las Dovelas 2, 3, 4, 5 y 6, se tensionan los cables de estas Dovelas.</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</si>
  <si>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Vano 3: Instalación de cuatro Vigas prefabricadas sobre apoyos de neopreno. Construcción de diafragma e instalación de pre-losas Tipo A y B.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</si>
  <si>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 xml:space="preserve">Instalación de mortero de nivelación con Sika Grout sobre pedestales. Montaje del equipo lanza-vigas.
VANO 1 y 2: </t>
    </r>
    <r>
      <rPr>
        <sz val="11"/>
        <color rgb="FFFF0000"/>
        <rFont val="Arial"/>
        <family val="2"/>
      </rPr>
      <t>Instalación de Vigas prefabricadas sobre apoyos de neopreno, construcción de diafragmas, instalación de pre-losas , instalación acero de refuerzo  losas y se funden para ambas calzadas. Instalación acero de refuerzo voladizo costado derecho y se funde en el vano 1 de la calzada izquierda.</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</si>
  <si>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</si>
  <si>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</si>
  <si>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y plataforma para los voladizos. En el vano 3, se realiza retiro de secciones de loas y New Jersey y demolición de tablero sobre Vigas.</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</si>
  <si>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el vano 1 .  Se realizan cortes longitudinales y transverzales vano 2. Retiro de secciones de tablero y New Jersey.</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</si>
  <si>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y 3.</t>
    </r>
  </si>
  <si>
    <t>Puente PK 4+500 UF 1.  PILA 1. Demolición mecánica de roca para adecución de area.</t>
  </si>
  <si>
    <t>Puente PK 4+500 UF 1.  PILA 2. Adecuaciones para instalación de cimbra para Viga Cabezal.</t>
  </si>
  <si>
    <t>Puente PK 5+240 UF 1.  Vista panorámica desde PK menores hacia mayores, acabados finales New Jersey..</t>
  </si>
  <si>
    <t>Puente PK 5+240 UF 1. Acabados defensas tipo New Jersey cara externa e interna, costado izquierdo.</t>
  </si>
  <si>
    <t>Puente PK 6+240 UF 1-  PILA 1. Instalación acero de refuerzo columna alzado 2.</t>
  </si>
  <si>
    <t>Puente PK 6+240 UF 1-  PILA 2. Instalación de cables para tensionamiento dovela N°5, voladizo 4.</t>
  </si>
  <si>
    <t>Puente PK 6+900 UF 1-  PILA 1. Desplazamiento carro de avance para dovelas N°4- voladizo 2.</t>
  </si>
  <si>
    <t>Puente PK 6+900 UF 1. PILA 1. Desplazamiento carro de avance para dovelas N°4- voladizo 3.</t>
  </si>
  <si>
    <t>Puente PK 8+705 UF 1-  Se funde voladizo costado derecho- vano 1, calzada izquierda.</t>
  </si>
  <si>
    <t>Puente PK 8+800 UF 1-  Instalación acero de refuerzo calzada izquierda e instalación de prelosas calzada derecha, Vano 3.</t>
  </si>
  <si>
    <t>Puente PK 8+800 UF 1- ESTRIBO 2. Encofrado de pedestales, topes sísmicos y aleta costado izquierdo.</t>
  </si>
  <si>
    <t>Puente PK 9+150 UF 1-  ESTRIBO 1. Se funden aletas</t>
  </si>
  <si>
    <t>Puente PK 9+150 UF 1-  PILA 1. Instalación acero de refuerzo Viga Cabezal.</t>
  </si>
  <si>
    <t>Puente PK 11+110 UF 1- PILA 1A. Instalación de concreto núcleo Caisson 28.</t>
  </si>
  <si>
    <t>Puente PK 11+110 UF 1-  PILA 2A.  Instalación de concreto Viga Cabezal.</t>
  </si>
  <si>
    <t>Puente PK 17+205 UF 1- Instalación plataforma y acero de refuerzo voladizos costado izquierdo, vano  1 y 2.</t>
  </si>
  <si>
    <t>Puente PK 20+380 UF2.1. -  PILA 1. Izaje de canasta núcleo caisson  3.</t>
  </si>
  <si>
    <t>Puente PK 20+380 UF2.1.  PILA 1. Izaje de canasta núcleo caisson  3.</t>
  </si>
  <si>
    <t>Puente PK 20+680 UF 2.1.  Encofrado módulo de New Jersey sobre aleta , costado derecho.</t>
  </si>
  <si>
    <t>Puente PK 20+680 UF 2.1. Acabados en módulos de defensas tipo New Jersey, costado derecho.</t>
  </si>
  <si>
    <t>Puente PK 21+220 UF 2. Se instala acero de refuerzo defensas tipo New Jersey ambos costados.</t>
  </si>
  <si>
    <t>Puente PK21+500 UF2.1.   Instalación de pre-losas y acero de refuerzo losa, vano 2.</t>
  </si>
  <si>
    <t>Puente PK21+500 UF2.1. Encofrado diafragma pila 1, vano 2</t>
  </si>
  <si>
    <t>Puente PK 33+100 UF 2.1- TRAMO 1-VOLADIZOS.  Vista panorámica viga cajón, voladizo 1 , Lado Medellín.</t>
  </si>
  <si>
    <t>Puente PK 33+100 UF 2.1-   Instalación de cables para tensionamiento dovelas N°6 , voladizo 3 , Lado SantaFe.</t>
  </si>
  <si>
    <t>Puente PK 33+100 UF 2.1-  TRAMO 2--VIGAS.  Instalación de pre-losas vano 1.</t>
  </si>
  <si>
    <t>Puente PK 33+100 UF 2.1 TRAMO2 - VIGAS- Desencofrado diafragma Pila 3 - Vano 1, Lado Santa Fe.</t>
  </si>
  <si>
    <t xml:space="preserve"> VANO 1. .Ampliación Puente N°1 PK0+110 UF1 Quebrada La Negra.  Instalación de acero de refuerzo losa, vano 3. </t>
  </si>
  <si>
    <t>Ampliación Puente N°1PK0+110 UF1 Quebrada La Negra.  Instalación de acero de refuerzo losa, vano 3.</t>
  </si>
  <si>
    <t>Ampliación Puente N°4 PK2+600 UF1 Quebrada La Nuez. Vista panorámica losas fundidas.</t>
  </si>
  <si>
    <t>Ampliación Puente N°5 PK3+183 UF1 Quebrada La Causala.  Demolición de tablero sobre vigas, vano 2.</t>
  </si>
  <si>
    <t>Ampliación Puente N°5 PK3+183 UF1 Quebrada La Causala.   Demolición de tablero sobre vigas, vano 2.</t>
  </si>
  <si>
    <t>Ampliación Puente N°9 PK5+538 UF1  San Gregorio. Corte seccciones de tablero, vano 2 y 3.</t>
  </si>
  <si>
    <t>Durante la presente semana se reciben los reportes de las operadoras con respecto a los incidentes y accidentes ocurridos en las unidades funcionales del proyecto. Se presentaron  diecisiete (17) accidentes con quince (15)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</si>
  <si>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263</t>
  </si>
  <si>
    <r>
      <rPr>
        <b/>
        <sz val="11"/>
        <rFont val="Arial"/>
        <family val="2"/>
      </rPr>
      <t>Ruta 6204 Túnel de Occidente-San Jerónimo</t>
    </r>
    <r>
      <rPr>
        <sz val="11"/>
        <rFont val="Arial"/>
        <family val="2"/>
      </rPr>
      <t xml:space="preserve">
- Actividades de rocería del PR20+400 al PR24+050. 
- Actividades de limpieza de cunetas del PR35+000 al PR40+000. 
- Desvío entre el PR35+300 al PR37+600 Y  PR  30+800 al  31+500 se encuentran transitables.
- Zona Inestable PR34+900 sin movimiento. 
- Se realiza control vehicular PR20+500,  PR30+400, PR29+900, PR35+200 y PR39+700.</t>
    </r>
  </si>
  <si>
    <r>
      <rPr>
        <b/>
        <sz val="11"/>
        <rFont val="Arial"/>
        <family val="2"/>
      </rPr>
      <t xml:space="preserve">Ruta 6204  San Jerónimo-Santa Fe de Antioquia
</t>
    </r>
    <r>
      <rPr>
        <sz val="11"/>
        <rFont val="Arial"/>
        <family val="2"/>
      </rPr>
      <t xml:space="preserve">
-  Actividades de limpieza de cunetas del PR07+000 al PR13+000.
-  Actividades de rocería del PR06+000 al PR08+000.
-  La vía se encuentra en funcionamiento Normal.
-  Desvío en el PR16+380 al PR16+660  Normal Funcionamiento.
-  Desvío en el PR15+030 al PR15+740. Normal Funcionamiento.
-  Desvío en el PR13+090 al PR12+000 .Normal Funcionamiento.</t>
    </r>
  </si>
  <si>
    <r>
      <rPr>
        <b/>
        <sz val="11"/>
        <rFont val="Arial"/>
        <family val="2"/>
      </rPr>
      <t>Ruta 6203 Cañasgordas-Santa Fe de Antioquia.</t>
    </r>
    <r>
      <rPr>
        <sz val="11"/>
        <rFont val="Arial"/>
        <family val="2"/>
      </rPr>
      <t xml:space="preserve">
-  Actividades de Rocería del PR60+000 al PR65+000.
-  Se realiza limpieza de obras transversales PR67+000 al PR68+000.
-  Limpieza de Cunetas y Calzada PR67+000 al PR68+000.
-  Actividades de control de Policía de Carreteras PR114+900 Y PR 73+000.
-  Simulacro de emergencia PR107+700.
-  Zona Inestable del PR97+500 se presenta estable.
- PR67+500 se presenta caída de material y se retira en el tiempo establecido en el contrato.
- Se presenta deslizamiento en el PR78+300, al concesión atiende el evento.
-  La Vía se Encuentra Transitable.</t>
    </r>
  </si>
  <si>
    <r>
      <rPr>
        <b/>
        <sz val="11"/>
        <rFont val="Arial"/>
        <family val="2"/>
      </rPr>
      <t>Ruta 6204 Túnel de Occidente-Medellín.</t>
    </r>
    <r>
      <rPr>
        <sz val="11"/>
        <rFont val="Arial"/>
        <family val="2"/>
      </rPr>
      <t xml:space="preserve">
- Se realiza control vehicular PR40+000 y paso alternado para el ingreso al túnel en el portal Santafé.
- El Peaje de Aburra PR45+200. Se encuentra en Operación Normal.
- Se realiza seguimiento a la zona inestable del PR45+000 y se observa que no presenta movimientos.
- Limpieza de obras de drenaje.
- Grúa y Ambulancia disponibles CCO.
- Actividades Policía de Carreteras PR45+500.</t>
    </r>
  </si>
  <si>
    <r>
      <rPr>
        <b/>
        <sz val="11"/>
        <rFont val="Arial"/>
        <family val="2"/>
      </rPr>
      <t xml:space="preserve">Ruta 25B02 Bolombolo-Santa Fe de Antioquia.
</t>
    </r>
    <r>
      <rPr>
        <sz val="11"/>
        <rFont val="Arial"/>
        <family val="2"/>
      </rPr>
      <t xml:space="preserve">
- Construcción de muro en gaviones  PR44+200.
- La Vía se encuentra en Operación Normal.
- Limpieza de Cunetas y Calzada PR21+000 al PR26+000 y PR52+000 al PR57+000.
- Limpieza de Obras Transversales PR21+500, PR47+700, PR52+500 y PR53+500.
- Ambulancia y Grúa Disponibles en  Anzá PR44+900.</t>
    </r>
    <r>
      <rPr>
        <sz val="11"/>
        <color theme="1"/>
        <rFont val="Arial"/>
        <family val="2"/>
      </rPr>
      <t xml:space="preserve">
- Se realizan labores de rocería PR10+000 al PR15+000 y PR50+000 al PR55+000.
- Se realiza retiro de derrumbes menores en el PR47+700 al PR52+200.
- Se realiza demarcación horizontal de la líneas laterales y central del PR10+000 al PR27+000.
</t>
    </r>
    <r>
      <rPr>
        <b/>
        <sz val="11"/>
        <color theme="1"/>
        <rFont val="Arial"/>
        <family val="2"/>
      </rPr>
      <t xml:space="preserve">Ruta 6003 Peñalisa-Bolombolo.
</t>
    </r>
    <r>
      <rPr>
        <sz val="11"/>
        <color theme="1"/>
        <rFont val="Arial"/>
        <family val="2"/>
      </rPr>
      <t xml:space="preserve">
- Policía de transito en el PR 44+500. Puesto de control.
- La Vía se encuentra en Operación Normal.
- Construcción de muro en gaviones PR44+700.</t>
    </r>
  </si>
  <si>
    <t>UF 4 Ruta 6003 - PR44+400 VÍA CONTROL POLICIAL.</t>
  </si>
  <si>
    <t>UF 4 Ruta 25B02 - PR23+300  DEMARCACIÓN HORIZONTAL</t>
  </si>
  <si>
    <t>UF 4 Ruta 25B02 - PR53+560 - LIMPIEZA CUNETAS M.DER</t>
  </si>
  <si>
    <t>UF2.2 PR63+500-109+000 ROCERÍA</t>
  </si>
  <si>
    <t>UF2.2 PR 107+700 SIMULACRO DE EMERGENCIA</t>
  </si>
  <si>
    <t>UF 2.1   PR14+950-15+200 PyS INSTALACIÓN DEFENSAS MARGEN IZQUIERDA.</t>
  </si>
  <si>
    <t>UF2.1 PR18+080-18+900 CONTROL VEHICULAR REDUCCIÓN CARRIL IZQUIERDO</t>
  </si>
  <si>
    <t>UF1 - PR22+000-23+000 CONTINUA ROCERÍA M.DER</t>
  </si>
  <si>
    <t>UF1 - PR31+400 LIMPIEZA DE BERMA</t>
  </si>
  <si>
    <t>UF3 PR44+630 CCO - GRÚAS DISPONIBLES.</t>
  </si>
  <si>
    <t>22/10/2020-28/10/2020</t>
  </si>
  <si>
    <t>ENVÍO OFICIO EPS4G-1131-20 EN RESPUESTA AL OFICIO 02-01-20201007003036</t>
  </si>
  <si>
    <t>La Interventoría dejó en observación la Ficha predial del Predio MAR1_UF2_179, tambien dejó en observación la modificación de la Ficha Predial del Predio MAR1_UF2_171.</t>
  </si>
  <si>
    <t>ENVÍO OFICIO EPS4G-1132-20 EN RESPUESTA AL OFICIO 02-01-20201007003041</t>
  </si>
  <si>
    <t>La Interventoría dejó en observación la Ficha Predial del Predio MAR1_UF2_142B.</t>
  </si>
  <si>
    <t>ENVÍO OFICIO EPS4G-1133-20 EN RESPUESTA AL OFICIO 02-01-20201007003045</t>
  </si>
  <si>
    <t>La Interventoría dejo en observación la Ficha Predial del Predio MAR1_UF2_180A.</t>
  </si>
  <si>
    <t>ENVÍO OFICIO EPS4G-1138-20 EN RESPUESTA AL OFICIO 02-01-20201008003052</t>
  </si>
  <si>
    <t>La Interventoría dejo en observación la Ficha Predial del Predio MAR1_UF2_142A.</t>
  </si>
  <si>
    <t>ENVÍO OFICIO EPS4G-1151-20 EN RESPUESTA AL OFICIO 02-01-20201009003063</t>
  </si>
  <si>
    <t>La Interventoría dejo en observación la Ficha Predial del Predio MAR1_UF2_142C.</t>
  </si>
  <si>
    <t>REMISORIO 380 EN RESPUESTA AL OFICIO 02-01-20201014003106</t>
  </si>
  <si>
    <t>La Interventoría solicita al concesionario, una vez se tenga la "NO OBJECIÓN" a la modificación del Diseño, reenvien los insumos Prediales de los predios MAR1_UF1_138A (Ficha Predial y Estudio de Titulos) y MAR1_UF1_259 (modificación a la Ficha Predial y Alcance de Estudio de Titulos) para su correspondiente revisión.</t>
  </si>
  <si>
    <t>1,3</t>
  </si>
  <si>
    <t>Seguimiento conjunto Concesionario - Interventoría cambios menores  entre el K6+600 al 6+800 (CI), K5+400 (CI), al K5+500 (CI), y K4+900 al 5+200 (CI) ,  K 9+350 al K 9+900 sector mestizal, para las tres estructuras licenciadas mediante la Resolución N° 606 del 25 de mayo de 2017, para soporte de la calzada: Puente 9+420 - Q. La Madera y Puente 9+880 Q. NN 02 – La Cola y alcantarilla 36, Tramo del puente Q. la Yola Pk9+100 -9+360,
Revisión informe semanal.</t>
  </si>
  <si>
    <t>Consorcio Mar 1, DEVIMAR, ÉPSILON4G</t>
  </si>
  <si>
    <t xml:space="preserve"> DEVIMAR y ÉPSILON4G</t>
  </si>
  <si>
    <t>Asistencia reunión Corantioquia de socialización Modificación UF2.1 y atención requerimientos generados por ANLA en el Acta de solicitud de informaión adicional #49</t>
  </si>
  <si>
    <t>Corantioquia, Integral S.A, DEVIMAR, ÉPSILON4G, Consorcio Mar 1</t>
  </si>
  <si>
    <t>Almacenamiento y revisión correspondencia ambiental recibida de parte del Concesionario en el periodo comprendido entre el 09-10-20 al 14-10-20 y actualización formatos y cuadros de control de Interventoría.</t>
  </si>
  <si>
    <t>EPSILON 4G</t>
  </si>
  <si>
    <t>Visita conjunta Concesionario - Inteventoría de seguimiento a las siembras realizadas en los sitios identificados como Cicloruta Santa Fe de Antioquia, Predio Haciena la Curume, Predio Guymaral, Predio el Rodeo, además de la visita al Vivero Comunitario Guymaral sitio de adquisicón de los individuos usados en el proyecto.</t>
  </si>
  <si>
    <t>DEVIMAR Y ÉPSILON4G</t>
  </si>
  <si>
    <t>NA</t>
  </si>
  <si>
    <t>Reunión de socialización de estado de avance- medidas de compensación CAV y pasos de fauna en el marco del cumplimiento de las medidas de atención de atropellamiento de fauna silvestre exigidas en los acuerdos 525 de 2018 y 552 de 2019</t>
  </si>
  <si>
    <t>ANI, DEVIMAR Y ÉPSILON4G</t>
  </si>
  <si>
    <t>Seguimiento Fichas: 
PMA UF2.1: PMB-01, PMB-02, PMB-04, PMB-05, PMB-06 y PMB-07, PMF-01, PMF-03, PMF-04, PMF-09, PMF-10, PMF-13, PMF-06, PMF-07, PMF-08, PMF-15 y PMF-16. 
PMA UF1 y 3: PMB-01, PMB-02, PMB-04 y PMB-05, PMF-03, PMF-04, PMF-07, PMF-09, PMF-10, PMF-11, PMF-12, PMF-13, PMF-14, PMF-15, PMF-17 y PMF-18.
PAGA Mejoramiento Fichas: PGH 3.1-09
PAGA O Y M: PGH 3.2-10, PAC 2.4-07, DAGA 1.2-02, DAGA 1.1-01 Y DAGA 1.3-01.</t>
  </si>
  <si>
    <t>Del 21-10-20 al 27-10-20</t>
  </si>
  <si>
    <t>Curso de reentrenamiento en alturas en el campo de entrenamiento de trabajo en alturas Girona, ubicado en el Municipio de Envigado del departamiento de Antioquia.</t>
  </si>
  <si>
    <t>Envió de los siguientes comunicados:
EPS4G-1125-20 enviado al Concesionario con radicado R-01-01-20201022002053 del 22-10-20
EPS4G-1135-20 enviado al Concesionario con radicado  R-01-01-20201022002059 del 22-10-20</t>
  </si>
  <si>
    <t>del 21-10-20 al 22-10-20</t>
  </si>
  <si>
    <t>1,2.1,3</t>
  </si>
  <si>
    <t>Elaboración informe semanal 263 y diligenciamiento Formato R-CEC-22 "Registro fotografico"</t>
  </si>
  <si>
    <t>Visita de seguimiento vivero la Cuchilla en el cual se verificó la finalización de la construcción del vivero y la puesta en marcha de la operación del mismo.</t>
  </si>
  <si>
    <r>
      <t xml:space="preserve">1. ÁREA AMBIENTAL:
CONCLUSIONES:
</t>
    </r>
    <r>
      <rPr>
        <sz val="11"/>
        <color theme="1"/>
        <rFont val="Arial"/>
        <family val="2"/>
      </rPr>
      <t>-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 
- Concesionario inicio ejecución de labores de monitoreo exigidas en el periodo de septiembre de 2020.
-Se continua con la ejecución de las medidas ambientales por parte del Concesionario.
-ANLA con autos 3502 de 2020 y 3767 de 2020 avoca a conocimiento de actuacioes administrativas trasladas por corantioquia para los expedientes de las Resoluciones de Levantamiento de Veda Regional 4266, 4319 y 111.</t>
    </r>
    <r>
      <rPr>
        <b/>
        <sz val="11"/>
        <color theme="1"/>
        <rFont val="Arial"/>
        <family val="2"/>
      </rPr>
      <t xml:space="preserve">
RECOMENDACIONES
</t>
    </r>
    <r>
      <rPr>
        <sz val="11"/>
        <color theme="1"/>
        <rFont val="Arial"/>
        <family val="2"/>
      </rPr>
      <t xml:space="preserve">
•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</si>
  <si>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r>
      <t xml:space="preserve">PMB-01 y PMB-04
PK 11+800 CD
</t>
    </r>
    <r>
      <rPr>
        <sz val="11"/>
        <color theme="1"/>
        <rFont val="Calibri"/>
        <family val="2"/>
        <scheme val="minor"/>
      </rPr>
      <t>El concesionario avanza en la actividades de podas de árboles, esta actividad se realiza con el objetivo de transladar redes eléctricas y alumbrado público  por interferencias con obras del proyecto, previo al desarrollo de esta actividad se verificó en cada arból que no existieran nidos activos. Las actividades de Podas se realizan con motosierras mango largo, motosierras convencionales y machetes, el personal cuenta con la indumentaria apropiada equipos de altura y protección.</t>
    </r>
  </si>
  <si>
    <t xml:space="preserve"> </t>
  </si>
  <si>
    <r>
      <t xml:space="preserve">PMF-04
PK 0+500 Acopio túnel boca Medellín Imágenes (7 y 8), PK11+270 a PK12+450 CI Imágenes (9 y 10), PK 3+400 CI Imágenes (11-13) y Portal Santa Fe Imagen 14.
</t>
    </r>
    <r>
      <rPr>
        <sz val="11"/>
        <color theme="1"/>
        <rFont val="Calibri"/>
        <family val="2"/>
        <scheme val="minor"/>
      </rPr>
      <t>En los sitios indicados el Concesionario realizó el acopio de material en los frentes de obra activos de acuerdo con lo autorizado, los cuales permiten el abastecimiento de material a medida que se avanza la ejecución de las actividades, a continuación, se relaciona las medidas implementadas en los sitios de acopio:
- Los sitios se encuentran localizados cerca de la zona donde se están llevando a cabo los trabajos obra y distanciados de las rondas de fuentes hídricas.
- Los residuos líquidos se manejan de acuerdo con la ficha PMF-09, los ARD se manejan mediante unidades sanitarias portátiles, en estos sitios no se generan vertimientos domésticos ni industriales a los cuerpos de agua.
- Los sitios cuentan con obras para el manejo de aguas de escorrentía, como canales recolectores perimetrales y descoles, los cuales se encuentran en buen estado de mantenimiento.
- Se realiza manejo de los residuos sólidos según las medidas de la Ficha PMF-10.
- Se realiza el manejo de aguas superficiales de acuerdo con lo dispuesto en la ficha PMF-11</t>
    </r>
  </si>
  <si>
    <r>
      <t xml:space="preserve">PMF-12
PK 9+350 
</t>
    </r>
    <r>
      <rPr>
        <sz val="11"/>
        <color theme="1"/>
        <rFont val="Calibri"/>
        <family val="2"/>
        <scheme val="minor"/>
      </rPr>
      <t>El concesionario realiza la instalación de barreras sedimentadoras en cunetas cercanas a cuerpos de agua para evitar el aporte de sedimentos.</t>
    </r>
  </si>
  <si>
    <r>
      <t xml:space="preserve">PMF-07, PMF-09, PMF-10, PMB-02 y PMB-05.
PK 17+460  (imágenes 4 - 9)
</t>
    </r>
    <r>
      <rPr>
        <sz val="11"/>
        <color theme="1"/>
        <rFont val="Calibri"/>
        <family val="2"/>
        <scheme val="minor"/>
      </rPr>
      <t>El Concesionario desarrolla en actividades de capacitación a los trabajadores, en temas relacionados con manejo paisajístico y manejo de aguas residuales domésticas y menejo adecuado de baños portátiles, orden y aseo en los frentes de obras, actividades de aprovechamiento forestal , corredores biológicos y accidentes ofídicos.</t>
    </r>
  </si>
  <si>
    <r>
      <t xml:space="preserve">PMF-17, PMF-18.
PK 17+460  (imágenes 4 - 9)
</t>
    </r>
    <r>
      <rPr>
        <sz val="11"/>
        <color theme="1"/>
        <rFont val="Calibri"/>
        <family val="2"/>
        <scheme val="minor"/>
      </rPr>
      <t xml:space="preserve">De acuerdo con lo verificado por la interventoría, el Concesionairo para garantizar la seguridad e integridad física de los peatones y comunidades vecinas, así como la de los trabajadores, frente a las actividades constructivas, en los diferentes frentes de obra se implementa la señalización temporal obligatoria, en los frentes de trabajo se regula el tránsito vehicular mediante conos con personal de señalización (paleteros: pare y siga). esta información se puede valdiar a mayor detalle en el informe SST (Imagen 32).
Se verificó que el concesionario realizó la construcción del enlace veredal la Aldea (imagen 33).
</t>
    </r>
  </si>
  <si>
    <r>
      <t xml:space="preserve">(imágenes 34 - 43)
</t>
    </r>
    <r>
      <rPr>
        <sz val="11"/>
        <color theme="1"/>
        <rFont val="Calibri"/>
        <family val="2"/>
        <scheme val="minor"/>
      </rPr>
      <t xml:space="preserve">La interventoría realiza seguimiento a actividades de siembras realizadas en los predios la Corume, Ciclo ruta Santa Fe de Antioquia, vereda el rodeo, Guaymaral, actividades correspondientes a los permisos PAGA de rehabilitación UF4, Operación y mantenimiento, construcción UF2.1 y UF1y3).
</t>
    </r>
  </si>
  <si>
    <r>
      <t>PMF-15</t>
    </r>
    <r>
      <rPr>
        <sz val="11"/>
        <color theme="1"/>
        <rFont val="Calibri"/>
        <family val="2"/>
        <scheme val="minor"/>
      </rPr>
      <t>.
De acuerdo con lo verificado por la interventoría, en el sitio de captación identificado como Captación Portal Medellín ubicado sobre la fuente hídrica Q. La Culebra, para el manejo adecuado de la captación, el Concesionario realiza las siguientes actividades:
1. La captación de agua en los puntos autorizados se realizará mediante un equipo de bombeo (imagen 50), sistema dotado de medidor de flujo (Imagen 51), el agua captada es trasportada a través de un sistema de tuberías los cuales no presentan fugas hasta un tanque de almacenamienro de 15000 litros aproximadamente (imágenes 52 y 53).</t>
    </r>
  </si>
  <si>
    <r>
      <t>PMF-03</t>
    </r>
    <r>
      <rPr>
        <sz val="11"/>
        <color theme="1"/>
        <rFont val="Calibri"/>
        <family val="2"/>
        <scheme val="minor"/>
      </rPr>
      <t xml:space="preserve">
Concesionario realizó las actividades de protección de taludes para los portales Medellín y San Jerónimo del nuevo túnel, desarrollando las actividades requeridas para la conformación y estabilización de los  mismos, las cuales se relacionan a continuación: Instalación de malla electrosoldada, aplicación de concreto lanzado, instalación de anclajes, instalación de tubería drenantes, hidrosiembra, instalación de arcos de sostenimiento de los portales.</t>
    </r>
  </si>
  <si>
    <r>
      <t>PMF-09 y PMF-10</t>
    </r>
    <r>
      <rPr>
        <sz val="11"/>
        <color theme="1"/>
        <rFont val="Calibri"/>
        <family val="2"/>
        <scheme val="minor"/>
      </rPr>
      <t xml:space="preserve">
Para el tratamiento y disposición final de los residuos líquidos domésticos generados durante el desarrollo del proyecto, el concesionario a lo largo de las unidades funcionales 1 y 3 cuenta con Unidades Sanitarias Portátiles (USP), cuyas unidades se encuentran diferenciadas por género. 
El mantenimiento de las aguas residuales domésticas generadas continuó realizándose por la empresa STAP, durante el desarrollo de esta actividad no se presentan vertimientos significativos al suelo.
Los frentes de obra activos cuentan con puntos ecológicos, una zona de bioseguridad para descontaminación de acuerdo con las actividades propuestas en el documento de la empresa Consorcio Mar 1, con Titulo "Consideraciones de Bioseguridad ante el COVID-19" 
</t>
    </r>
  </si>
  <si>
    <t>Visita de seguimiento vivero la Cuchilla en el marco del cumplimiento del plan de inversión del 1% UF1y3, en el cual se verificó la finalización de la construcción del vivero y la puesta en marcha de la operación del mismo.</t>
  </si>
  <si>
    <r>
      <t xml:space="preserve">PMF-13
Manantial Moni_M8-13
</t>
    </r>
    <r>
      <rPr>
        <sz val="11"/>
        <color theme="1"/>
        <rFont val="Calibri"/>
        <family val="2"/>
        <scheme val="minor"/>
      </rPr>
      <t>-Se realizó calibración del equipo antes de iniciar el monitoreo.
-El laboratorio cuenta con los certificados de los equipos.
-El laboratorio certificado MCS realiza el monitoreo de aguas subterráneas, en el manantial.
-Se realizó la toma de muestras para análisis en el laboratorio.
-Se realizó toma de parámetros in-situ(pH, conductividad, oxigeno disuelto,  porcentaje de saturación de oxígeno, potencial redox, salinidad, temperatura).
-Se realizó la toma de datos en los formatos correspondientes.
-Se realizó la preservación de las muestras garantizando que el pH &lt; 2,0 y que la nevera tenga una temperatura alrededor de 5°, para el desplazamiento de las mismas hasta el laboratorio.</t>
    </r>
  </si>
  <si>
    <r>
      <t>PMF 14
(Imágenes 76 - 79) E</t>
    </r>
    <r>
      <rPr>
        <sz val="11"/>
        <color theme="1"/>
        <rFont val="Calibri"/>
        <family val="2"/>
        <scheme val="minor"/>
      </rPr>
      <t>l agua proveniente de infiltraciones del túnel es conducida a través de tuberia con el objeto de dar un manejo adecuado a los caudales de infiltración los cuales no pueden ser sellados y que se generan por el aumento progresivo (recuperación del nivel cercano al original) de la tabla de agua sobre el túnel una vez se realicen las inyecciones de revestimiento.</t>
    </r>
  </si>
  <si>
    <r>
      <t xml:space="preserve">PMF-16
</t>
    </r>
    <r>
      <rPr>
        <sz val="11"/>
        <rFont val="Calibri"/>
        <family val="2"/>
        <scheme val="minor"/>
      </rPr>
      <t>Quebrada la Seca (imágenes 1-4) El concesionario previo al inicio de las actividades de estracción de material de arrastre, realiza el acondicionamiento de jarillones y de la via de accceso a las celdas de explotación.</t>
    </r>
  </si>
  <si>
    <r>
      <t>PMB-07</t>
    </r>
    <r>
      <rPr>
        <sz val="11"/>
        <rFont val="Calibri"/>
        <family val="2"/>
        <scheme val="minor"/>
      </rPr>
      <t>.
humedal La Bramadora (imágenes 5, 6 y 10), Área de Reserva de Recursos Naturales de la Zona Ribereña del Río Cauca y Bosque seco tropical (Imágenes 11, 12 y 13), Estos sitios se identifican como un ecosistemas sensibles al interior del área de influencia del proyecto, el Concesionario realiza la señalización y aislamiento de estas zonas, con el fin de informar a los usuarios y trabajadores de la vía sobre la vulnerabilidad de estas, y evitar causar afectaciones no previstas en la evaluación de impactos ambientales, además de evitar el paso innecesario tanto de los trabajadores como de maquinaria, puesto que pueden alterar las condiciones naturales del ecosistema.</t>
    </r>
  </si>
  <si>
    <r>
      <rPr>
        <b/>
        <sz val="11"/>
        <rFont val="Calibri"/>
        <family val="2"/>
        <scheme val="minor"/>
      </rPr>
      <t>PMF-15.</t>
    </r>
    <r>
      <rPr>
        <sz val="11"/>
        <rFont val="Calibri"/>
        <family val="2"/>
        <scheme val="minor"/>
      </rPr>
      <t xml:space="preserve">
</t>
    </r>
    <r>
      <rPr>
        <b/>
        <sz val="11"/>
        <rFont val="Calibri"/>
        <family val="2"/>
        <scheme val="minor"/>
      </rPr>
      <t>Acceso 6 (imágenes 14-17)</t>
    </r>
    <r>
      <rPr>
        <sz val="11"/>
        <rFont val="Calibri"/>
        <family val="2"/>
        <scheme val="minor"/>
      </rPr>
      <t>: Vía de orden terciario que utiliza la comunidad para ingresar a la vereda La Puerta y es acceso a la Fuente de Materiales La Seca, la vía se encuentra plenamente habilitada, en buenas condiciones para la movilidad de la comunidad y del proyecto, se verificó la instalación de señalización víal.</t>
    </r>
  </si>
  <si>
    <r>
      <rPr>
        <b/>
        <sz val="11"/>
        <rFont val="Calibri"/>
        <family val="2"/>
        <scheme val="minor"/>
      </rPr>
      <t>PMB-04.</t>
    </r>
    <r>
      <rPr>
        <sz val="11"/>
        <rFont val="Calibri"/>
        <family val="2"/>
        <scheme val="minor"/>
      </rPr>
      <t xml:space="preserve">
Zona de reubicación vereda el Rodeo (Imagen 18) y PK 29+900 (imagen 19): El Concesionario realiza el aislamiento de indivíduos arbóreos que no serán objeto de intervención del proyecto.</t>
    </r>
  </si>
  <si>
    <r>
      <t xml:space="preserve">PMF-07 y PMF-08
</t>
    </r>
    <r>
      <rPr>
        <b/>
        <sz val="11"/>
        <rFont val="Calibri"/>
        <family val="2"/>
        <scheme val="minor"/>
      </rPr>
      <t>PK 33+100 CD Sector Puente en Construcción río Cauca</t>
    </r>
    <r>
      <rPr>
        <sz val="11"/>
        <rFont val="Calibri"/>
        <family val="2"/>
        <scheme val="minor"/>
      </rPr>
      <t xml:space="preserve">
Para el tratamiento y disposición final de los residuos líquidos domésticos generados durante el desarrollo del proyecto, el concesionario a lo largo de unidad funcional 2.1 cuenta con Unidades Sanitarias Portátiles (USP), cuyas unidades se encuentran diferenciadas por género. 
El mantenimiento de las aguas residuales domésticas generadas continuó realizándose por la empresa STAP, durante el desarrollo de esta actividad no se presentan vertimientos significativos al suelo.
Los frentes de obra activos cuentan con puntos ecológicos, una zona de bioseguridad para descontaminación de acuerdo con las actividades propuestas en el documento de la empresa Consorcio Mar 1, con Titulo "Consideraciones de Bioseguridad ante el COVID-19.
El Concesionario realiza la recolección de residuos sólidos en los diferentes frentes de obra, los cuales son trasportados al punto de acopio temporal ubicado en la planta del PK13.</t>
    </r>
  </si>
  <si>
    <t>PMB-06, PMF-06 y PMF-01 
Se avanza en las actividades de resiembra de pastos y riego en taludes donde la empradización mediante hidrosiembra no obtuvo buenos resultados, PK30+400 (Imagen 25), PK30+200 (imagen 26), PK30+300 (imagen 27), PK 30+500 CD (imagen 28),  PK 31+800 CD (imagen 29). 
Se realizó la estabilización del talud ubicado en el PK 25+600CI (imágenes 30-32), se utilizó concreto lanzado, además de la instalación de pernos pasivos, se observo el desarrollo de actividades de monitoreo topográfico del Talud.
El concesionario avanza en la intervención de nuevos taludes PK 18+300 CD (imagen 33) y PK18+400 CI (imagen 34), se observa la construcción de obras de drenaje como rondas de coronación en la parte superior del talud.</t>
  </si>
  <si>
    <r>
      <t xml:space="preserve">PMF-03
PK 33+100 CD Sector Puente en Construcción río Cauca
</t>
    </r>
    <r>
      <rPr>
        <sz val="11"/>
        <rFont val="Calibri"/>
        <family val="2"/>
        <scheme val="minor"/>
      </rPr>
      <t>El Concesionario en los ferntes de obra activos dispone de puntos de acopio de materiales necesarios para las labores constructivas, los cuales se encuentran devidamente señalizados y acordonados.</t>
    </r>
  </si>
  <si>
    <r>
      <t xml:space="preserve">Punto de reubicación escuela los Almendros 
</t>
    </r>
    <r>
      <rPr>
        <sz val="11"/>
        <rFont val="Calibri"/>
        <family val="2"/>
        <scheme val="minor"/>
      </rPr>
      <t>El Concesionario Avanza en la construcción de la nueva sede de la institución educativa escuela normal superior Santa teresita - Sede los Almendros.</t>
    </r>
  </si>
  <si>
    <r>
      <t xml:space="preserve">PMF-04
PK 33+100 CD Sector Puente en Construcción río Cauca
</t>
    </r>
    <r>
      <rPr>
        <sz val="11"/>
        <rFont val="Calibri"/>
        <family val="2"/>
        <scheme val="minor"/>
      </rPr>
      <t>El Concesionario realiza el mantenimiento de los vehículos y maquinaria a través de dos carrotalleres, los cuales hacen recorrido en los diferentes frentes de obra llevando a cabo la ejecución de todas las medidas de manejo para el control de derrames y disposición final de residuos peligrosos.</t>
    </r>
    <r>
      <rPr>
        <b/>
        <sz val="11"/>
        <rFont val="Calibri"/>
        <family val="2"/>
        <scheme val="minor"/>
      </rPr>
      <t xml:space="preserve">
</t>
    </r>
  </si>
  <si>
    <t>PMF-09 -PMF10 y PMF-13
PK 18+400
En el sitio indicado el concesionario avanza en la construcción de un Box coulvert, se observa el cerramiento con polisombra, se garantiza el flujo de aguas asegurando el paso del cuadal transportado por la corriente. durante la visita no se evidencia afectación del cauce ni contaminación del recurso.</t>
  </si>
  <si>
    <r>
      <t xml:space="preserve">PMB-01, PMB-02, PMB-04 y PMB-05.
</t>
    </r>
    <r>
      <rPr>
        <sz val="11"/>
        <rFont val="Calibri"/>
        <family val="2"/>
        <scheme val="minor"/>
      </rPr>
      <t>PK 21+700 CD (Imágenes 52-59), Previo al desarrollo de las actividades de aprovechamiento forestal el concesionario realizó las labores de identificación de individuos  y la ubicación exacta del sitio de aprovechamiento, se desarrollaron además actividades de ahuyentamiento de fauna, búsqueda de nidos y madrigueras durante el desarrollo de esta actividad, Se realizó el rescate de flora epífita, la cual fue trasladada al viviero temporal ubicado en la hacienda la Luz, donde se realiza el riego y el seguimiento a la flora rescatada.</t>
    </r>
    <r>
      <rPr>
        <b/>
        <sz val="11"/>
        <rFont val="Calibri"/>
        <family val="2"/>
        <scheme val="minor"/>
      </rPr>
      <t xml:space="preserve">
</t>
    </r>
  </si>
  <si>
    <r>
      <t xml:space="preserve">PMB-01
PK 23+860 CD Marco 040, El Concesionario realizó el rescate de un individuo perteneciente a la especie </t>
    </r>
    <r>
      <rPr>
        <i/>
        <sz val="11"/>
        <rFont val="Calibri"/>
        <family val="2"/>
        <scheme val="minor"/>
      </rPr>
      <t xml:space="preserve">Caiman crocodilus, </t>
    </r>
    <r>
      <rPr>
        <sz val="11"/>
        <rFont val="Calibri"/>
        <family val="2"/>
        <scheme val="minor"/>
      </rPr>
      <t>el Cual fue evaluado por un médico veterinario el cual consideró que este no presentaba ninguna afectación procedió a su liberación en la quebrada la Seca</t>
    </r>
  </si>
  <si>
    <r>
      <rPr>
        <b/>
        <sz val="11"/>
        <rFont val="Calibri"/>
        <family val="2"/>
        <scheme val="minor"/>
      </rPr>
      <t>PK 25+800 CI (imágenes 1 y 2)</t>
    </r>
    <r>
      <rPr>
        <sz val="11"/>
        <rFont val="Calibri"/>
        <family val="2"/>
        <scheme val="minor"/>
      </rPr>
      <t xml:space="preserve">
PGH 3.1-09, dentro de las diferentes actividades asociadas al mejoramiento de la vía existente, el Concesionario avanza en las actividades de construcción de canales para el adecuado drenaje de las aguas de escorrentía.
</t>
    </r>
  </si>
  <si>
    <r>
      <rPr>
        <b/>
        <sz val="11"/>
        <rFont val="Calibri"/>
        <family val="2"/>
        <scheme val="minor"/>
      </rPr>
      <t xml:space="preserve">Predio el Cairo
</t>
    </r>
    <r>
      <rPr>
        <sz val="11"/>
        <rFont val="Calibri"/>
        <family val="2"/>
        <scheme val="minor"/>
      </rPr>
      <t xml:space="preserve">Seguimiento medidas de rescate y reubicación de epífitas asociadas a la resolución 2115 área de PAGA UF1 y 2.1.
</t>
    </r>
    <r>
      <rPr>
        <b/>
        <sz val="11"/>
        <rFont val="Calibri"/>
        <family val="2"/>
        <scheme val="minor"/>
      </rPr>
      <t xml:space="preserve">
</t>
    </r>
  </si>
  <si>
    <r>
      <t xml:space="preserve">PBSE-4.1-11
</t>
    </r>
    <r>
      <rPr>
        <sz val="11"/>
        <rFont val="Calibri"/>
        <family val="2"/>
        <scheme val="minor"/>
      </rPr>
      <t>Tramo PR 28+000 - PR 27+000 (imágenes 1 y 2), PR 56+000  (imágenes 3 y 4) PK 17+400  (imágenes 5 y 6)
El concesionario realiza rocería de la cobertura vegetal en la vía existente, utilizando las herramientas y elementos de seguridad correspondientes.</t>
    </r>
  </si>
  <si>
    <t xml:space="preserve">La interventoría realiza acompañamiento a los monitoreos de atropellamiento realizados por el Concesionario, los atropellamientos son cargados en la plataforma de recosfa a través de la APP que cumple está finalidad, se consignan datos como:
-	Identificación de la especie atropellada
-	Coordenadas del sitio de atropellamiento
-	Tamaño del individuo
</t>
  </si>
  <si>
    <t>DAGA-1.2-02 y DAGA-1.1-01
El Concesionario realiza la a través de su grupo de gestión ambiental realiza la capacitación de personal en obra, los temas tratados se relacionan con el manejo de residuos y cuidado del recurso hídrico.</t>
  </si>
  <si>
    <t>PAC-2.4-07
ZODME luis Fernando Molina, Concesionario dispone material sobrante de escavación y  residuos RCD en la escombrera Lleno estructural de Occidente de propiedad del señor Luis Fernando Molina, la cual cuenta con concepto de viabilidad Corantioquia y permiso de Planeación Municipal de San Jerónimo</t>
  </si>
  <si>
    <t xml:space="preserve">PGH 3.2-10, DAGA 1.3-03 y verificación obligaciones resolución 160 HX-1606-8335.
Unidad satélital Anzá-PR 45 (Vertimiento aguas residuales)
imagen 23-26, De acuerdo con los compromisos definidos en el ACTA con Fecha 19/10/20, el Concesionario realizó las siguientes actividades:
1. Extracción de aguas lluvias acumuladas en el sistema de tratamiento de aguas residuales domésticas.
2. Jornada de orden y aseo, donde se realizó la separación de residuos reciclables 
</t>
  </si>
  <si>
    <t>Seguimiento oficina de atención al usuario  satélite de San jerónimo UF 1</t>
  </si>
  <si>
    <t xml:space="preserve">Atención a usuario en La Vereda la Puerta , Visita de verificación técnica </t>
  </si>
  <si>
    <t>Socialización modificación de licencia a la administración municipal de Sopetrán.</t>
  </si>
  <si>
    <t>Socialización modificación de licencia a la administración de la ciudadela Paraíso del sol.</t>
  </si>
  <si>
    <t>Socialización modificación de licencia a la administración municipal de San Jerónimo.</t>
  </si>
  <si>
    <t>1 y 4</t>
  </si>
  <si>
    <t>Jornada de sensibilización a los usuarios de la vía ,  en cuanto a comportamientos adecuados y cultura vial.</t>
  </si>
  <si>
    <t>Simulacro nacional (incidente de derrame de sustancias peligrosas y incineración de vehículo)</t>
  </si>
  <si>
    <t>Otras actividades</t>
  </si>
  <si>
    <t>Recorrido técnico con líder social del Corregimiento de palmitas, dando cumplimiento a lo solicitado en oficio para audiencia publica.</t>
  </si>
  <si>
    <t>Lugar: Oficina de Atención al Usuario, Seguimiento a oficina satélite UF 1</t>
  </si>
  <si>
    <t>Lugar: Vereda La Puerta, Atención a usuario , visita de verificación técnica.</t>
  </si>
  <si>
    <t>Lugar: Sopetrán, socialización modificación de licencia a la administración municipal.</t>
  </si>
  <si>
    <t>Lugar: Ciudadela Paraíso del Sol, socialización modificación de la licencia a la administración de la ciudadela.</t>
  </si>
  <si>
    <t>Lugar: San Jerónimo, Socialización modificación de licencia ambiental a la administración municipal.</t>
  </si>
  <si>
    <t>Lugar:UF4, Puente la Seca, Verificación y notificación de ocupación irregular de la faja de retiro.</t>
  </si>
  <si>
    <t>Lugar: UF1 , verificación de ocupación irregular en faja de retiro.</t>
  </si>
  <si>
    <t>Lugar: UF 3, Jornada de sensibilización a los usuarios de la vía, comportamientos adecuados y seguridad vial.</t>
  </si>
  <si>
    <t>Lugar: UF 2.2, Realización de simulacro nacional de atención a emergencias (derrame de sustancias peligrosas e incineración de vehículo)</t>
  </si>
  <si>
    <t>Lugar: Corregimiento de Palmitas, Recorrido técnico con líder social en atención a requerimiento por parte de la comunidad para audiencia publica.</t>
  </si>
  <si>
    <t>Aporte 2019</t>
  </si>
  <si>
    <t>Aporte 2018</t>
  </si>
  <si>
    <t>Certificacion</t>
  </si>
  <si>
    <t>Aporte adicional</t>
  </si>
  <si>
    <t>Ambiental Int</t>
  </si>
  <si>
    <t>C303700071-8477-2310</t>
  </si>
  <si>
    <t>NO Cumplió aporte del mes de Octubre 2020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</si>
  <si>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</si>
  <si>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</si>
  <si>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</si>
  <si>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</si>
  <si>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</si>
  <si>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</si>
  <si>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</si>
  <si>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</si>
  <si>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</si>
  <si>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</si>
  <si>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</si>
  <si>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</si>
  <si>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</si>
  <si>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</si>
  <si>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</si>
  <si>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</si>
  <si>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</si>
  <si>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Cumplió los fondeos los esta realizando anticipadamente (2 Aportes)</t>
  </si>
  <si>
    <t>sep-2020</t>
  </si>
  <si>
    <t>Sep-2020</t>
  </si>
  <si>
    <t>Intereses</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</si>
  <si>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</si>
  <si>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</si>
  <si>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</si>
  <si>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</si>
  <si>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</si>
  <si>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</si>
  <si>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</si>
  <si>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</si>
  <si>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ENTREGA DEL NUEVO DISEÑO ESTRUCTURAL DEL MURO 109 K20+380 Y MODIFICACION DEL DISEÑO ESTRUCTURAL DEL MURO 042 K21+450</t>
  </si>
  <si>
    <t>D-02-01-20201021-003210</t>
  </si>
  <si>
    <t>ENTREGA DE ANALISIS DE PRECIOS UNITARIOS DE REDES SECAS DE LA INTERSECCION SAN JERONIMO PARA VALIDACION</t>
  </si>
  <si>
    <t>D-02-01-20201021-003206</t>
  </si>
  <si>
    <t>RESPUESTA A COMUNICACION EPS4G-1048-20 REFERENTE A LA ENTREGA DE LA MODIFICACION DEL DISEÑO ESTRUCTURAL DEL PUENTE 025 K11+110 DE LA UF1</t>
  </si>
  <si>
    <t>D-02-01-20201021-003207</t>
  </si>
  <si>
    <t>CONFIRMACION UBICACIÓN CAMARAS INTERVENTORIA EN LA ESTACION PEAJE DEFINITIVO</t>
  </si>
  <si>
    <t>D-02-01-20201019-003163</t>
  </si>
  <si>
    <t>RESPUESTA A COMUNICACIÓN EPS4G-1024-20 REFERENTE A LA SOLICITUD DE RESPUESTA DE DOCUMENTOS RELACIONADOS A LAS MODIFICACIONES DEL VOL IX ESTUDIO DE DISEÑO TUNEL DE LA UF3 FINAL DEL TUNEL</t>
  </si>
  <si>
    <t>D-02-01-20201009-003079</t>
  </si>
  <si>
    <t>RESPUESTA A COMUNICADOS EPS4G-1142-20, EPS4G-1145-20, EPS4G-1146-20, EPS4G-1147-20, EPS4G-1148-20 Y EPS4G-1149-20 OBSERVACIONES TECNICAS Y PREDIALES A DISEÑOS MODIFICADOS (PUENTES-TERRAPLENES)</t>
  </si>
  <si>
    <t>D-02-01-20201026-003246</t>
  </si>
  <si>
    <t>MODIFICACION DE L DISEÑO ESTRUCTURAL DEL PUENTE 073 K9+800 DE LA UNIDAD FUNCIONAL 1</t>
  </si>
  <si>
    <t>D-02-01-20201029-003292</t>
  </si>
  <si>
    <t>RESPUESTA A COMUNICACIÓN EPS4G-1105-20 REFERENTE A LA ENTREGA DEL RFI 965 DE AJUSTE PUENTE K6+240 DE LA UF1</t>
  </si>
  <si>
    <t>D-02-01-20201029-003293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</si>
</sst>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8">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0" formatCode="&quot;$&quot;\ #,##0.00"/>
  </numFmts>
  <fonts count="57"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sz val="11"/>
      <name val="Arial Narrow"/>
      <family val="2"/>
    </font>
    <font>
      <b/>
      <sz val="10"/>
      <color rgb="FF000000"/>
      <name val="Arial"/>
      <family val="2"/>
    </font>
    <font>
      <b/>
      <sz val="10"/>
      <name val="Arial Narrow"/>
      <family val="2"/>
    </font>
    <font>
      <b/>
      <sz val="12"/>
      <color theme="1"/>
      <name val="Calibri"/>
      <family val="2"/>
      <scheme val="minor"/>
    </font>
    <font>
      <sz val="11"/>
      <color rgb="FF00B0F0"/>
      <name val="Arial"/>
      <family val="2"/>
    </font>
    <font>
      <b/>
      <sz val="9"/>
      <color theme="1"/>
      <name val="Calibri"/>
      <family val="2"/>
      <scheme val="minor"/>
    </font>
    <font>
      <b/>
      <sz val="20"/>
      <color theme="1"/>
      <name val="Calibri"/>
      <family val="2"/>
      <scheme val="minor"/>
    </font>
    <font>
      <i/>
      <sz val="11"/>
      <name val="Calibri"/>
      <family val="2"/>
      <scheme val="minor"/>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5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s>
  <cellStyleXfs count="19">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5"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xf numFmtId="0" fontId="2" fillId="0" borderId="0"/>
  </cellStyleXfs>
  <cellXfs count="1022">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169" fontId="7" fillId="0" borderId="1" xfId="5" applyNumberFormat="1" applyFont="1" applyBorder="1" applyAlignment="1">
      <alignment horizontal="center"/>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7"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171" fontId="18" fillId="16" borderId="1" xfId="0" applyNumberFormat="1" applyFont="1" applyFill="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0" fontId="0" fillId="0" borderId="0" xfId="0"/>
    <xf numFmtId="0" fontId="2" fillId="0" borderId="0" xfId="12"/>
    <xf numFmtId="17" fontId="23" fillId="0" borderId="1" xfId="12" applyNumberFormat="1" applyFont="1" applyBorder="1" applyAlignment="1">
      <alignment horizontal="center" vertical="center"/>
    </xf>
    <xf numFmtId="38" fontId="8" fillId="3" borderId="11" xfId="0" applyNumberFormat="1" applyFont="1" applyFill="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4"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2"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3" fillId="20" borderId="0" xfId="12" applyFont="1" applyFill="1" applyAlignment="1">
      <alignment horizontal="center" vertical="center" wrapText="1"/>
    </xf>
    <xf numFmtId="0" fontId="44" fillId="0" borderId="26" xfId="15" applyFont="1" applyBorder="1" applyAlignment="1">
      <alignment horizontal="center" vertical="center"/>
    </xf>
    <xf numFmtId="17" fontId="42" fillId="0" borderId="1" xfId="15" applyNumberFormat="1" applyFont="1" applyBorder="1" applyAlignment="1">
      <alignment horizontal="center"/>
    </xf>
    <xf numFmtId="0" fontId="44" fillId="0" borderId="26" xfId="15" applyFont="1" applyBorder="1" applyAlignment="1">
      <alignment horizontal="center"/>
    </xf>
    <xf numFmtId="0" fontId="45" fillId="0" borderId="21" xfId="15" applyFont="1" applyBorder="1"/>
    <xf numFmtId="0" fontId="45" fillId="0" borderId="0" xfId="15" applyFont="1" applyAlignment="1">
      <alignment vertical="center"/>
    </xf>
    <xf numFmtId="9" fontId="46"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6" fillId="0" borderId="1" xfId="16" applyFont="1" applyBorder="1" applyAlignment="1">
      <alignment horizontal="center" vertical="center" wrapText="1"/>
    </xf>
    <xf numFmtId="9" fontId="46" fillId="0" borderId="1" xfId="16" applyFont="1" applyBorder="1" applyAlignment="1">
      <alignment horizontal="center"/>
    </xf>
    <xf numFmtId="1" fontId="12" fillId="17" borderId="12" xfId="0" applyNumberFormat="1" applyFont="1" applyFill="1" applyBorder="1" applyAlignment="1">
      <alignment vertical="center"/>
    </xf>
    <xf numFmtId="9" fontId="46" fillId="0" borderId="27" xfId="16" applyFont="1" applyBorder="1" applyAlignment="1">
      <alignment horizontal="center"/>
    </xf>
    <xf numFmtId="0" fontId="42" fillId="0" borderId="0" xfId="15" applyFont="1" applyAlignment="1">
      <alignment horizontal="center" vertical="center"/>
    </xf>
    <xf numFmtId="0" fontId="44" fillId="0" borderId="0" xfId="15" applyFont="1" applyAlignment="1">
      <alignment horizontal="center" vertical="center"/>
    </xf>
    <xf numFmtId="0" fontId="44" fillId="0" borderId="0" xfId="15" applyFont="1" applyAlignment="1">
      <alignment horizontal="center"/>
    </xf>
    <xf numFmtId="0" fontId="45" fillId="0" borderId="0" xfId="15" applyFont="1" applyAlignment="1">
      <alignment horizontal="center" vertical="center"/>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7" fillId="0" borderId="1" xfId="0" applyFont="1" applyFill="1" applyBorder="1" applyAlignment="1">
      <alignment horizontal="center" vertical="center" wrapText="1"/>
    </xf>
    <xf numFmtId="17" fontId="23"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38" fontId="8" fillId="0" borderId="1" xfId="2" applyNumberFormat="1" applyFont="1" applyBorder="1" applyAlignment="1">
      <alignment horizontal="right" vertical="center"/>
    </xf>
    <xf numFmtId="171" fontId="18" fillId="16" borderId="1" xfId="0" applyNumberFormat="1" applyFont="1" applyFill="1" applyBorder="1" applyAlignment="1">
      <alignment horizontal="right" vertical="center" wrapText="1"/>
    </xf>
    <xf numFmtId="169" fontId="2" fillId="0" borderId="1" xfId="0" applyNumberFormat="1" applyFont="1" applyBorder="1" applyAlignment="1">
      <alignment wrapText="1"/>
    </xf>
    <xf numFmtId="0" fontId="20" fillId="0" borderId="0" xfId="0" applyFont="1" applyAlignment="1">
      <alignment wrapText="1"/>
    </xf>
    <xf numFmtId="169" fontId="3" fillId="0" borderId="1" xfId="0" applyNumberFormat="1" applyFont="1" applyBorder="1" applyAlignment="1">
      <alignment wrapText="1"/>
    </xf>
    <xf numFmtId="170" fontId="13" fillId="0" borderId="1" xfId="11" applyNumberFormat="1" applyFont="1" applyBorder="1" applyAlignment="1">
      <alignment horizontal="right" wrapText="1"/>
    </xf>
    <xf numFmtId="38" fontId="17" fillId="0" borderId="1" xfId="2" applyNumberFormat="1" applyFont="1" applyBorder="1" applyAlignment="1">
      <alignment horizontal="center" wrapText="1"/>
    </xf>
    <xf numFmtId="171" fontId="50"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0" fontId="13" fillId="12" borderId="13"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22" fillId="0" borderId="10" xfId="0" applyFont="1" applyBorder="1" applyAlignment="1">
      <alignment horizontal="center" vertical="center" wrapText="1"/>
    </xf>
    <xf numFmtId="0" fontId="22" fillId="0" borderId="9" xfId="0" applyFont="1" applyBorder="1" applyAlignment="1">
      <alignment horizontal="center" vertical="center" wrapText="1"/>
    </xf>
    <xf numFmtId="0" fontId="22" fillId="0" borderId="10" xfId="0" applyFont="1" applyBorder="1" applyAlignment="1">
      <alignment horizontal="center" vertical="center" wrapText="1"/>
    </xf>
    <xf numFmtId="14" fontId="34" fillId="0" borderId="11" xfId="7" applyNumberFormat="1" applyFont="1" applyBorder="1" applyAlignment="1">
      <alignment horizontal="center" vertical="center"/>
    </xf>
    <xf numFmtId="0" fontId="44" fillId="0" borderId="26" xfId="15" applyFont="1" applyBorder="1" applyAlignment="1">
      <alignment horizontal="center" wrapText="1"/>
    </xf>
    <xf numFmtId="0" fontId="44" fillId="0" borderId="26" xfId="15" applyFont="1" applyBorder="1" applyAlignment="1">
      <alignment horizontal="center" vertical="center" wrapText="1"/>
    </xf>
    <xf numFmtId="0" fontId="0" fillId="0" borderId="0" xfId="0"/>
    <xf numFmtId="0" fontId="2" fillId="0" borderId="0" xfId="12"/>
    <xf numFmtId="0" fontId="23" fillId="0" borderId="1" xfId="12" applyFont="1" applyBorder="1" applyAlignment="1">
      <alignment horizontal="center" vertical="center"/>
    </xf>
    <xf numFmtId="0" fontId="23" fillId="0" borderId="4" xfId="12" applyFont="1" applyBorder="1" applyAlignment="1">
      <alignment horizontal="center" vertical="center"/>
    </xf>
    <xf numFmtId="17" fontId="23" fillId="0" borderId="7" xfId="12" applyNumberFormat="1" applyFont="1" applyBorder="1" applyAlignment="1">
      <alignment horizontal="center" vertical="center"/>
    </xf>
    <xf numFmtId="0" fontId="23" fillId="0" borderId="11" xfId="12" applyFont="1" applyBorder="1" applyAlignment="1">
      <alignment horizontal="center" vertical="center"/>
    </xf>
    <xf numFmtId="0" fontId="0" fillId="0" borderId="0" xfId="12" applyFont="1"/>
    <xf numFmtId="0" fontId="13" fillId="12" borderId="13" xfId="0" applyFont="1" applyFill="1" applyBorder="1" applyAlignment="1">
      <alignment horizontal="center" vertical="center" textRotation="90" wrapText="1"/>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19" fillId="0" borderId="0" xfId="0" applyFont="1" applyAlignment="1">
      <alignment horizontal="left" vertical="top"/>
    </xf>
    <xf numFmtId="0" fontId="44" fillId="0" borderId="1" xfId="15" applyFont="1" applyBorder="1" applyAlignment="1">
      <alignment horizontal="center" vertical="center"/>
    </xf>
    <xf numFmtId="0" fontId="42" fillId="0" borderId="1" xfId="15" applyFont="1" applyBorder="1" applyAlignment="1">
      <alignment horizontal="center" vertical="center" wrapText="1"/>
    </xf>
    <xf numFmtId="0" fontId="44" fillId="0" borderId="1" xfId="15" applyFont="1" applyBorder="1" applyAlignment="1">
      <alignment horizontal="center"/>
    </xf>
    <xf numFmtId="14" fontId="32" fillId="0" borderId="1" xfId="12" applyNumberFormat="1" applyFont="1" applyFill="1" applyBorder="1" applyAlignment="1">
      <alignment horizontal="center" vertical="center"/>
    </xf>
    <xf numFmtId="38" fontId="7" fillId="6" borderId="1" xfId="0" applyNumberFormat="1" applyFont="1" applyFill="1" applyBorder="1" applyAlignment="1">
      <alignment horizontal="center" vertical="center" wrapText="1"/>
    </xf>
    <xf numFmtId="0" fontId="8" fillId="0" borderId="4" xfId="0" applyFont="1" applyBorder="1" applyAlignment="1">
      <alignment horizontal="center" vertical="center" wrapText="1"/>
    </xf>
    <xf numFmtId="0" fontId="7" fillId="0" borderId="5" xfId="0" applyFont="1" applyBorder="1" applyAlignment="1">
      <alignment horizontal="center" vertical="center" wrapText="1"/>
    </xf>
    <xf numFmtId="0" fontId="8" fillId="0" borderId="1" xfId="2" applyFont="1" applyBorder="1" applyAlignment="1">
      <alignment horizontal="center" vertical="center"/>
    </xf>
    <xf numFmtId="0" fontId="8" fillId="0" borderId="3" xfId="0" applyFont="1" applyBorder="1" applyAlignment="1">
      <alignment horizontal="center" vertical="center" wrapText="1"/>
    </xf>
    <xf numFmtId="0" fontId="7" fillId="0" borderId="1" xfId="0" applyFont="1" applyBorder="1" applyAlignment="1">
      <alignment horizontal="center" vertical="center" wrapText="1"/>
    </xf>
    <xf numFmtId="0" fontId="8" fillId="3" borderId="1" xfId="0" applyFont="1" applyFill="1" applyBorder="1" applyAlignment="1">
      <alignment horizontal="center" vertical="center" wrapText="1"/>
    </xf>
    <xf numFmtId="0" fontId="7" fillId="0" borderId="1" xfId="2" applyFont="1" applyBorder="1" applyAlignment="1">
      <alignment horizontal="center" vertical="center" wrapText="1"/>
    </xf>
    <xf numFmtId="0" fontId="7" fillId="0" borderId="6" xfId="0" applyFont="1" applyBorder="1" applyAlignment="1">
      <alignment horizontal="center" vertical="center" wrapText="1"/>
    </xf>
    <xf numFmtId="0" fontId="5" fillId="0" borderId="1" xfId="0" applyFont="1" applyBorder="1" applyAlignment="1">
      <alignment horizontal="center" vertical="center" wrapText="1"/>
    </xf>
    <xf numFmtId="0" fontId="4" fillId="0" borderId="0" xfId="0" applyFont="1" applyAlignment="1">
      <alignment horizontal="center" wrapText="1"/>
    </xf>
    <xf numFmtId="0" fontId="7" fillId="0" borderId="1" xfId="0" applyFont="1" applyBorder="1" applyAlignment="1">
      <alignment horizontal="center" wrapText="1"/>
    </xf>
    <xf numFmtId="169" fontId="2" fillId="0" borderId="1" xfId="0" applyNumberFormat="1" applyFont="1" applyBorder="1" applyAlignment="1">
      <alignmen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0" fontId="7" fillId="0" borderId="1" xfId="2" applyFont="1" applyBorder="1" applyAlignment="1">
      <alignment horizontal="center"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19" fillId="0" borderId="1" xfId="0" applyFont="1" applyBorder="1" applyAlignment="1">
      <alignment wrapText="1"/>
    </xf>
    <xf numFmtId="0" fontId="17" fillId="0" borderId="1" xfId="2" applyFont="1" applyBorder="1" applyAlignment="1">
      <alignment horizontal="center" wrapText="1"/>
    </xf>
    <xf numFmtId="0" fontId="12" fillId="0" borderId="1" xfId="0"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7" fillId="0" borderId="1" xfId="2" applyNumberFormat="1" applyFont="1" applyBorder="1" applyAlignment="1">
      <alignment vertical="center" wrapText="1"/>
    </xf>
    <xf numFmtId="176" fontId="7" fillId="0" borderId="1" xfId="5" applyNumberFormat="1" applyFont="1" applyBorder="1" applyAlignment="1">
      <alignment vertical="center" wrapText="1"/>
    </xf>
    <xf numFmtId="176" fontId="7" fillId="0" borderId="1" xfId="5" applyNumberFormat="1" applyFont="1" applyBorder="1" applyAlignment="1">
      <alignment wrapText="1"/>
    </xf>
    <xf numFmtId="0" fontId="0" fillId="0" borderId="1" xfId="0"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0" fontId="5" fillId="0" borderId="1" xfId="0" applyFont="1" applyBorder="1" applyAlignment="1">
      <alignment horizontal="right" wrapText="1"/>
    </xf>
    <xf numFmtId="169" fontId="2" fillId="0" borderId="1" xfId="0" applyNumberFormat="1" applyFont="1" applyBorder="1" applyAlignment="1">
      <alignment horizontal="right" wrapText="1"/>
    </xf>
    <xf numFmtId="169" fontId="7" fillId="0" borderId="1" xfId="5" applyNumberFormat="1" applyFont="1" applyBorder="1" applyAlignment="1">
      <alignment horizontal="right" wrapText="1"/>
    </xf>
    <xf numFmtId="169" fontId="5" fillId="0" borderId="1" xfId="0" applyNumberFormat="1" applyFont="1" applyBorder="1" applyAlignment="1">
      <alignment horizontal="right"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0" fontId="7" fillId="15" borderId="1" xfId="2"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9" fontId="7" fillId="0" borderId="1" xfId="2" applyNumberFormat="1" applyFont="1" applyBorder="1" applyAlignment="1">
      <alignment horizontal="center" vertical="center" wrapText="1"/>
    </xf>
    <xf numFmtId="164" fontId="7" fillId="0" borderId="1" xfId="11" applyFont="1" applyBorder="1" applyAlignment="1">
      <alignment vertical="center" wrapText="1"/>
    </xf>
    <xf numFmtId="169" fontId="5" fillId="0" borderId="1" xfId="0" applyNumberFormat="1" applyFont="1" applyBorder="1" applyAlignment="1">
      <alignment horizontal="center" vertical="center" wrapText="1"/>
    </xf>
    <xf numFmtId="14" fontId="7" fillId="6" borderId="1"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49" fontId="7" fillId="6" borderId="1"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8" fillId="0" borderId="1" xfId="2" applyFont="1" applyBorder="1" applyAlignment="1">
      <alignment horizontal="center" vertical="center"/>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8" fillId="0" borderId="1" xfId="0"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7" fillId="0" borderId="3" xfId="2" applyFont="1" applyBorder="1" applyAlignment="1">
      <alignment horizontal="center" vertical="center"/>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13" fillId="12" borderId="11" xfId="0" applyFont="1" applyFill="1" applyBorder="1" applyAlignment="1">
      <alignment horizontal="center" vertical="center" textRotation="90" wrapText="1"/>
    </xf>
    <xf numFmtId="0" fontId="13" fillId="12" borderId="46" xfId="0" applyFont="1" applyFill="1" applyBorder="1" applyAlignment="1">
      <alignment horizontal="center" vertical="center" textRotation="90" wrapText="1"/>
    </xf>
    <xf numFmtId="0" fontId="7" fillId="0" borderId="1" xfId="2" applyFont="1" applyBorder="1" applyAlignment="1">
      <alignment horizontal="left" vertical="center" wrapText="1"/>
    </xf>
    <xf numFmtId="0" fontId="7" fillId="0" borderId="1" xfId="2" applyFont="1" applyBorder="1" applyAlignment="1">
      <alignment horizontal="center" vertical="center" wrapText="1"/>
    </xf>
    <xf numFmtId="0" fontId="7" fillId="0" borderId="1" xfId="0" applyFont="1" applyBorder="1" applyAlignment="1">
      <alignment horizontal="left" vertical="center" wrapText="1"/>
    </xf>
    <xf numFmtId="0" fontId="7" fillId="0" borderId="26" xfId="0" applyFont="1" applyBorder="1" applyAlignment="1">
      <alignment horizontal="left"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7" fillId="0" borderId="25" xfId="2" applyFont="1" applyBorder="1" applyAlignment="1">
      <alignment horizontal="left" vertical="center" wrapText="1"/>
    </xf>
    <xf numFmtId="0" fontId="49" fillId="0" borderId="2" xfId="2" applyFont="1" applyBorder="1" applyAlignment="1">
      <alignment horizontal="left"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horizontal="justify" vertical="center" wrapText="1"/>
    </xf>
    <xf numFmtId="0" fontId="6" fillId="0" borderId="1"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38" fontId="7" fillId="6" borderId="1" xfId="0" applyNumberFormat="1" applyFont="1" applyFill="1" applyBorder="1" applyAlignment="1">
      <alignment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38" fontId="8" fillId="3" borderId="6" xfId="0" applyNumberFormat="1" applyFont="1" applyFill="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46" xfId="0" applyFont="1" applyBorder="1" applyAlignment="1">
      <alignment horizontal="center" vertical="center" wrapText="1"/>
    </xf>
    <xf numFmtId="0" fontId="7" fillId="0" borderId="12" xfId="0" applyFont="1" applyBorder="1" applyAlignment="1">
      <alignment horizontal="center" vertical="center" wrapText="1"/>
    </xf>
    <xf numFmtId="38" fontId="7" fillId="0" borderId="1" xfId="0" applyNumberFormat="1" applyFont="1" applyFill="1" applyBorder="1" applyAlignment="1">
      <alignment horizontal="center" vertical="center" wrapText="1"/>
    </xf>
    <xf numFmtId="38" fontId="7" fillId="0" borderId="1" xfId="0" applyNumberFormat="1" applyFont="1" applyFill="1" applyBorder="1" applyAlignment="1">
      <alignment vertical="center" wrapText="1"/>
    </xf>
    <xf numFmtId="38" fontId="7" fillId="0" borderId="18" xfId="0" applyNumberFormat="1" applyFont="1" applyFill="1" applyBorder="1" applyAlignment="1">
      <alignment vertical="center" wrapText="1"/>
    </xf>
    <xf numFmtId="0" fontId="7" fillId="0" borderId="1" xfId="0" applyFont="1" applyFill="1" applyBorder="1" applyAlignment="1">
      <alignment horizontal="center"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9" fontId="7" fillId="0" borderId="1" xfId="0" applyNumberFormat="1" applyFont="1" applyFill="1" applyBorder="1" applyAlignment="1">
      <alignment horizontal="center" vertical="center" wrapText="1"/>
    </xf>
    <xf numFmtId="14" fontId="7" fillId="0" borderId="26" xfId="0" applyNumberFormat="1" applyFont="1" applyFill="1" applyBorder="1" applyAlignment="1">
      <alignment horizontal="center" vertical="center" wrapText="1"/>
    </xf>
    <xf numFmtId="0" fontId="7" fillId="0" borderId="27" xfId="0" applyFont="1" applyFill="1" applyBorder="1" applyAlignment="1">
      <alignment horizontal="center" vertical="center" wrapText="1"/>
    </xf>
    <xf numFmtId="38" fontId="7" fillId="0" borderId="27" xfId="0" applyNumberFormat="1" applyFont="1" applyFill="1" applyBorder="1" applyAlignment="1">
      <alignment horizontal="left" vertical="center" wrapText="1"/>
    </xf>
    <xf numFmtId="9" fontId="7" fillId="0" borderId="27" xfId="0" applyNumberFormat="1" applyFont="1" applyFill="1" applyBorder="1" applyAlignment="1">
      <alignment horizontal="center" vertical="center" wrapText="1"/>
    </xf>
    <xf numFmtId="14" fontId="7" fillId="0" borderId="28" xfId="0" applyNumberFormat="1"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38" fontId="7" fillId="0" borderId="18"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0" fontId="7" fillId="0" borderId="18" xfId="0" applyFont="1" applyFill="1" applyBorder="1" applyAlignment="1">
      <alignment horizontal="center" vertical="center" wrapText="1"/>
    </xf>
    <xf numFmtId="0" fontId="8" fillId="0" borderId="3" xfId="0" applyFont="1" applyBorder="1" applyAlignment="1">
      <alignment horizontal="center" vertical="center" wrapText="1"/>
    </xf>
    <xf numFmtId="9" fontId="7" fillId="0" borderId="11" xfId="0" applyNumberFormat="1" applyFont="1" applyFill="1" applyBorder="1" applyAlignment="1">
      <alignment horizontal="center" vertical="center" wrapText="1"/>
    </xf>
    <xf numFmtId="14" fontId="7" fillId="0" borderId="37" xfId="0" applyNumberFormat="1" applyFont="1" applyFill="1" applyBorder="1" applyAlignment="1">
      <alignment horizontal="center" vertical="center" wrapText="1"/>
    </xf>
    <xf numFmtId="38" fontId="7" fillId="0" borderId="11" xfId="0" applyNumberFormat="1"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0" fontId="7" fillId="0" borderId="11" xfId="0" applyFont="1" applyFill="1" applyBorder="1" applyAlignment="1">
      <alignment horizontal="center" vertical="center" wrapText="1"/>
    </xf>
    <xf numFmtId="38" fontId="7" fillId="0" borderId="18" xfId="0" applyNumberFormat="1"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26"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46" xfId="0" applyFont="1" applyBorder="1" applyAlignment="1">
      <alignment horizontal="center" vertical="center"/>
    </xf>
    <xf numFmtId="0" fontId="7" fillId="0" borderId="12" xfId="0" applyFont="1" applyBorder="1" applyAlignment="1">
      <alignment horizontal="center" vertical="center"/>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7" fillId="0" borderId="11" xfId="0" applyNumberFormat="1" applyFont="1" applyFill="1" applyBorder="1" applyAlignment="1">
      <alignment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6" borderId="1" xfId="0" applyFont="1" applyFill="1" applyBorder="1" applyAlignment="1">
      <alignment horizontal="center" vertical="center" wrapText="1"/>
    </xf>
    <xf numFmtId="14" fontId="7" fillId="0" borderId="1" xfId="0" applyNumberFormat="1" applyFont="1" applyBorder="1" applyAlignment="1">
      <alignment horizontal="center" vertical="center" wrapText="1"/>
    </xf>
    <xf numFmtId="0" fontId="9" fillId="0" borderId="2" xfId="0" applyFont="1" applyBorder="1" applyAlignment="1">
      <alignment horizontal="center" vertical="center" wrapText="1"/>
    </xf>
    <xf numFmtId="0" fontId="7" fillId="0" borderId="0"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39" fillId="0" borderId="1"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38" fillId="0" borderId="5" xfId="0" applyFont="1" applyBorder="1" applyAlignment="1">
      <alignment horizontal="center" vertical="center" wrapText="1"/>
    </xf>
    <xf numFmtId="0" fontId="38" fillId="0" borderId="6" xfId="0" applyFont="1" applyBorder="1" applyAlignment="1">
      <alignment horizontal="center" vertical="center" wrapText="1"/>
    </xf>
    <xf numFmtId="0" fontId="38" fillId="0" borderId="7" xfId="0" applyFont="1" applyBorder="1" applyAlignment="1">
      <alignment horizontal="center" vertical="center" wrapText="1"/>
    </xf>
    <xf numFmtId="0" fontId="38" fillId="0" borderId="8" xfId="0" applyFont="1" applyBorder="1" applyAlignment="1">
      <alignment horizontal="center" vertical="center" wrapText="1"/>
    </xf>
    <xf numFmtId="0" fontId="38" fillId="0" borderId="9" xfId="0" applyFont="1" applyBorder="1" applyAlignment="1">
      <alignment horizontal="center" vertical="center" wrapText="1"/>
    </xf>
    <xf numFmtId="0" fontId="38"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38" fillId="0" borderId="13" xfId="0" applyFont="1" applyBorder="1" applyAlignment="1">
      <alignment horizontal="center" vertical="center" wrapText="1"/>
    </xf>
    <xf numFmtId="0" fontId="38" fillId="0" borderId="0" xfId="0" applyFont="1" applyAlignment="1">
      <alignment horizontal="center" vertical="center" wrapText="1"/>
    </xf>
    <xf numFmtId="0" fontId="38" fillId="0" borderId="14" xfId="0"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4" fillId="0" borderId="0" xfId="0" applyFont="1" applyAlignment="1">
      <alignment horizont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9" fontId="7" fillId="0" borderId="1" xfId="1" applyNumberFormat="1" applyFont="1" applyBorder="1" applyAlignment="1">
      <alignment horizontal="center" vertical="center" wrapText="1"/>
    </xf>
    <xf numFmtId="9" fontId="8" fillId="0" borderId="1" xfId="1" applyFont="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7" fillId="6" borderId="4" xfId="0" applyFont="1" applyFill="1" applyBorder="1" applyAlignment="1">
      <alignment horizontal="center" vertical="center" wrapText="1"/>
    </xf>
    <xf numFmtId="0" fontId="5" fillId="6" borderId="1" xfId="0" applyFont="1" applyFill="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5" fillId="6" borderId="30" xfId="0" applyFont="1" applyFill="1" applyBorder="1" applyAlignment="1">
      <alignment horizontal="center" vertical="center" wrapText="1"/>
    </xf>
    <xf numFmtId="0" fontId="5" fillId="6" borderId="23" xfId="0" applyFont="1" applyFill="1" applyBorder="1" applyAlignment="1">
      <alignment horizontal="center" vertical="center" wrapText="1"/>
    </xf>
    <xf numFmtId="0" fontId="5" fillId="6" borderId="55" xfId="0" applyFont="1" applyFill="1" applyBorder="1" applyAlignment="1">
      <alignment horizontal="center" vertical="center" wrapText="1"/>
    </xf>
    <xf numFmtId="0" fontId="5" fillId="6" borderId="52" xfId="0" applyFont="1" applyFill="1" applyBorder="1" applyAlignment="1">
      <alignment horizontal="center" vertical="center" wrapText="1"/>
    </xf>
    <xf numFmtId="0" fontId="5" fillId="6" borderId="49" xfId="0" applyFont="1" applyFill="1" applyBorder="1" applyAlignment="1">
      <alignment horizontal="center" vertical="center"/>
    </xf>
    <xf numFmtId="0" fontId="5" fillId="6" borderId="54" xfId="0" applyFont="1" applyFill="1" applyBorder="1" applyAlignment="1">
      <alignment horizontal="center" vertical="center"/>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8" fillId="3" borderId="6" xfId="0" applyFont="1" applyFill="1" applyBorder="1" applyAlignment="1">
      <alignment horizontal="center" vertical="center" wrapText="1"/>
    </xf>
    <xf numFmtId="0" fontId="6" fillId="0" borderId="1" xfId="0" applyFont="1" applyFill="1" applyBorder="1" applyAlignment="1">
      <alignment horizontal="left" vertical="center" wrapText="1"/>
    </xf>
    <xf numFmtId="49" fontId="7" fillId="0" borderId="1" xfId="0" applyNumberFormat="1" applyFont="1" applyBorder="1" applyAlignment="1">
      <alignment horizontal="left"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7" fillId="0" borderId="1" xfId="0" applyFont="1" applyFill="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168" fontId="7" fillId="6" borderId="1" xfId="3" applyNumberFormat="1" applyFont="1" applyFill="1" applyBorder="1" applyAlignment="1">
      <alignment horizontal="center" vertical="center"/>
    </xf>
    <xf numFmtId="9" fontId="6" fillId="0" borderId="1" xfId="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8" fillId="0" borderId="1" xfId="0" applyFont="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2" fontId="7" fillId="0" borderId="2"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6" borderId="1" xfId="0" applyFont="1" applyFill="1" applyBorder="1" applyAlignment="1">
      <alignment horizontal="left" vertical="center" wrapText="1"/>
    </xf>
    <xf numFmtId="2" fontId="7" fillId="0" borderId="3" xfId="1" applyNumberFormat="1" applyFont="1" applyBorder="1" applyAlignment="1">
      <alignment horizontal="center" vertical="center" wrapText="1"/>
    </xf>
    <xf numFmtId="9" fontId="8" fillId="0" borderId="1" xfId="0"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8" fillId="0" borderId="1" xfId="2" applyFont="1" applyBorder="1" applyAlignment="1">
      <alignment horizontal="center" vertical="center" wrapText="1"/>
    </xf>
    <xf numFmtId="38" fontId="7" fillId="0" borderId="27" xfId="0" applyNumberFormat="1" applyFont="1" applyFill="1" applyBorder="1" applyAlignment="1">
      <alignment horizontal="center" vertical="center" wrapText="1"/>
    </xf>
    <xf numFmtId="38" fontId="7" fillId="0" borderId="27" xfId="0" applyNumberFormat="1" applyFont="1" applyFill="1" applyBorder="1" applyAlignment="1">
      <alignment vertical="center" wrapText="1"/>
    </xf>
    <xf numFmtId="9" fontId="8" fillId="0" borderId="2"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2" fontId="8" fillId="4" borderId="1" xfId="0" applyNumberFormat="1" applyFont="1" applyFill="1" applyBorder="1" applyAlignment="1">
      <alignment horizontal="center"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5" fillId="6" borderId="1" xfId="0" applyNumberFormat="1" applyFont="1" applyFill="1" applyBorder="1" applyAlignment="1">
      <alignment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4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8" fillId="0" borderId="3" xfId="0" applyFont="1" applyBorder="1" applyAlignment="1">
      <alignment horizontal="center" vertical="center"/>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10" fontId="7" fillId="0" borderId="3" xfId="1" applyNumberFormat="1" applyFont="1" applyBorder="1" applyAlignment="1">
      <alignment horizontal="center" vertical="center" wrapText="1"/>
    </xf>
    <xf numFmtId="0" fontId="48" fillId="0" borderId="2" xfId="0" applyFont="1" applyBorder="1" applyAlignment="1">
      <alignment horizontal="center" vertical="center" wrapText="1"/>
    </xf>
    <xf numFmtId="0" fontId="48" fillId="0" borderId="3" xfId="0" applyFont="1" applyBorder="1" applyAlignment="1">
      <alignment horizontal="center" vertical="center" wrapText="1"/>
    </xf>
    <xf numFmtId="0" fontId="48" fillId="0" borderId="4" xfId="0" applyFont="1" applyBorder="1" applyAlignment="1">
      <alignment horizontal="center" vertical="center" wrapText="1"/>
    </xf>
    <xf numFmtId="0" fontId="48" fillId="0" borderId="5" xfId="0" applyFont="1" applyBorder="1" applyAlignment="1">
      <alignment horizontal="center" vertical="center" wrapText="1"/>
    </xf>
    <xf numFmtId="0" fontId="48" fillId="0" borderId="6" xfId="0" applyFont="1" applyBorder="1" applyAlignment="1">
      <alignment horizontal="center" vertical="center" wrapText="1"/>
    </xf>
    <xf numFmtId="0" fontId="48" fillId="0" borderId="7" xfId="0" applyFont="1" applyBorder="1" applyAlignment="1">
      <alignment horizontal="center" vertical="center" wrapText="1"/>
    </xf>
    <xf numFmtId="0" fontId="21" fillId="0" borderId="5" xfId="0" applyFont="1" applyBorder="1" applyAlignment="1">
      <alignment horizontal="center" vertical="center" wrapText="1"/>
    </xf>
    <xf numFmtId="0" fontId="21" fillId="0" borderId="6" xfId="0" applyFont="1" applyBorder="1" applyAlignment="1">
      <alignment horizontal="center" vertical="center" wrapText="1"/>
    </xf>
    <xf numFmtId="0" fontId="21" fillId="0" borderId="7" xfId="0" applyFont="1" applyBorder="1" applyAlignment="1">
      <alignment horizontal="center" vertical="center" wrapText="1"/>
    </xf>
    <xf numFmtId="0" fontId="21" fillId="0" borderId="8"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42" fillId="0" borderId="17" xfId="15" applyFont="1" applyBorder="1" applyAlignment="1">
      <alignment horizontal="center" vertical="center"/>
    </xf>
    <xf numFmtId="0" fontId="42" fillId="0" borderId="15" xfId="15" applyFont="1" applyBorder="1" applyAlignment="1">
      <alignment horizontal="center" vertical="center"/>
    </xf>
    <xf numFmtId="0" fontId="42" fillId="0" borderId="16" xfId="15" applyFont="1" applyBorder="1" applyAlignment="1">
      <alignment horizontal="center" vertical="center"/>
    </xf>
    <xf numFmtId="0" fontId="42" fillId="0" borderId="39" xfId="15" applyFont="1" applyBorder="1" applyAlignment="1">
      <alignment horizontal="center" vertical="center"/>
    </xf>
    <xf numFmtId="0" fontId="42" fillId="0" borderId="9" xfId="15" applyFont="1" applyBorder="1" applyAlignment="1">
      <alignment horizontal="center" vertical="center"/>
    </xf>
    <xf numFmtId="0" fontId="42" fillId="0" borderId="29" xfId="15" applyFont="1" applyBorder="1" applyAlignment="1">
      <alignment horizontal="center" vertical="center"/>
    </xf>
    <xf numFmtId="0" fontId="51" fillId="0" borderId="17" xfId="15" applyFont="1" applyBorder="1" applyAlignment="1">
      <alignment horizontal="center" vertical="center"/>
    </xf>
    <xf numFmtId="0" fontId="51" fillId="0" borderId="15" xfId="15" applyFont="1" applyBorder="1" applyAlignment="1">
      <alignment horizontal="center" vertical="center"/>
    </xf>
    <xf numFmtId="0" fontId="51" fillId="0" borderId="16" xfId="15" applyFont="1" applyBorder="1" applyAlignment="1">
      <alignment horizontal="center" vertical="center"/>
    </xf>
    <xf numFmtId="0" fontId="51" fillId="0" borderId="39" xfId="15" applyFont="1" applyBorder="1" applyAlignment="1">
      <alignment horizontal="center" vertical="center"/>
    </xf>
    <xf numFmtId="0" fontId="51" fillId="0" borderId="9" xfId="15" applyFont="1" applyBorder="1" applyAlignment="1">
      <alignment horizontal="center" vertical="center"/>
    </xf>
    <xf numFmtId="0" fontId="51" fillId="0" borderId="29" xfId="15" applyFont="1" applyBorder="1" applyAlignment="1">
      <alignment horizontal="center" vertical="center"/>
    </xf>
    <xf numFmtId="0" fontId="43" fillId="0" borderId="40" xfId="15" applyFont="1" applyBorder="1" applyAlignment="1">
      <alignment horizontal="center" vertical="center"/>
    </xf>
    <xf numFmtId="0" fontId="43" fillId="0" borderId="6" xfId="15" applyFont="1" applyBorder="1" applyAlignment="1">
      <alignment horizontal="center" vertical="center"/>
    </xf>
    <xf numFmtId="0" fontId="43" fillId="0" borderId="7" xfId="15" applyFont="1" applyBorder="1" applyAlignment="1">
      <alignment horizontal="center" vertical="center"/>
    </xf>
    <xf numFmtId="0" fontId="43" fillId="0" borderId="39" xfId="15" applyFont="1" applyBorder="1" applyAlignment="1">
      <alignment horizontal="center" vertical="center"/>
    </xf>
    <xf numFmtId="0" fontId="43" fillId="0" borderId="9" xfId="15" applyFont="1" applyBorder="1" applyAlignment="1">
      <alignment horizontal="center" vertical="center"/>
    </xf>
    <xf numFmtId="0" fontId="43" fillId="0" borderId="10" xfId="15" applyFont="1" applyBorder="1" applyAlignment="1">
      <alignment horizontal="center" vertical="center"/>
    </xf>
    <xf numFmtId="0" fontId="52" fillId="0" borderId="53" xfId="15" applyFont="1" applyBorder="1" applyAlignment="1">
      <alignment horizontal="center" vertical="center"/>
    </xf>
    <xf numFmtId="0" fontId="52" fillId="0" borderId="1" xfId="15" applyFont="1" applyBorder="1" applyAlignment="1">
      <alignment horizontal="center" vertical="center"/>
    </xf>
    <xf numFmtId="0" fontId="42" fillId="0" borderId="1" xfId="15" applyFont="1" applyBorder="1" applyAlignment="1">
      <alignment horizontal="center" vertical="center" wrapText="1"/>
    </xf>
    <xf numFmtId="0" fontId="44" fillId="0" borderId="1" xfId="15" applyFont="1" applyBorder="1" applyAlignment="1">
      <alignment horizontal="center"/>
    </xf>
    <xf numFmtId="0" fontId="44" fillId="0" borderId="1" xfId="15" applyFont="1" applyBorder="1" applyAlignment="1">
      <alignment horizontal="center" vertical="center"/>
    </xf>
    <xf numFmtId="0" fontId="44" fillId="0" borderId="5" xfId="15" applyFont="1" applyBorder="1" applyAlignment="1">
      <alignment horizontal="center" vertical="center"/>
    </xf>
    <xf numFmtId="0" fontId="44" fillId="0" borderId="47" xfId="15" applyFont="1" applyBorder="1" applyAlignment="1">
      <alignment horizontal="center" vertical="center"/>
    </xf>
    <xf numFmtId="0" fontId="44" fillId="0" borderId="8" xfId="15" applyFont="1" applyBorder="1" applyAlignment="1">
      <alignment horizontal="center" vertical="center"/>
    </xf>
    <xf numFmtId="0" fontId="44" fillId="0" borderId="29" xfId="15" applyFont="1" applyBorder="1" applyAlignment="1">
      <alignment horizontal="center" vertical="center"/>
    </xf>
    <xf numFmtId="0" fontId="45" fillId="0" borderId="23" xfId="15" applyFont="1" applyBorder="1" applyAlignment="1">
      <alignment horizontal="center" vertical="center"/>
    </xf>
    <xf numFmtId="0" fontId="45" fillId="0" borderId="24" xfId="15" applyFont="1" applyBorder="1" applyAlignment="1">
      <alignment horizontal="center" vertical="center"/>
    </xf>
    <xf numFmtId="0" fontId="45" fillId="0" borderId="3" xfId="15" applyFont="1" applyBorder="1" applyAlignment="1">
      <alignment horizontal="center" vertical="center"/>
    </xf>
    <xf numFmtId="0" fontId="45" fillId="0" borderId="25" xfId="15" applyFont="1" applyBorder="1" applyAlignment="1">
      <alignment horizontal="center" vertical="center"/>
    </xf>
    <xf numFmtId="0" fontId="44" fillId="0" borderId="51" xfId="15" applyFont="1" applyBorder="1" applyAlignment="1">
      <alignment horizontal="center" vertical="center"/>
    </xf>
    <xf numFmtId="0" fontId="44" fillId="0" borderId="3" xfId="15" applyFont="1" applyBorder="1" applyAlignment="1">
      <alignment horizontal="center" vertical="center"/>
    </xf>
    <xf numFmtId="0" fontId="44" fillId="0" borderId="6" xfId="15" applyFont="1" applyBorder="1" applyAlignment="1">
      <alignment horizontal="center" vertical="center"/>
    </xf>
    <xf numFmtId="0" fontId="44" fillId="0" borderId="39" xfId="15" applyFont="1" applyBorder="1" applyAlignment="1">
      <alignment horizontal="center" vertical="center"/>
    </xf>
    <xf numFmtId="0" fontId="44" fillId="0" borderId="9" xfId="15" applyFont="1" applyBorder="1" applyAlignment="1">
      <alignment horizontal="center" vertical="center"/>
    </xf>
    <xf numFmtId="0" fontId="44" fillId="0" borderId="40" xfId="15" applyFont="1" applyBorder="1" applyAlignment="1">
      <alignment horizontal="center" vertical="center"/>
    </xf>
    <xf numFmtId="0" fontId="44" fillId="0" borderId="7" xfId="15" applyFont="1" applyBorder="1" applyAlignment="1">
      <alignment horizontal="center" vertical="center"/>
    </xf>
    <xf numFmtId="0" fontId="44" fillId="0" borderId="10" xfId="15" applyFont="1" applyBorder="1" applyAlignment="1">
      <alignment horizontal="center" vertical="center"/>
    </xf>
    <xf numFmtId="173" fontId="44" fillId="0" borderId="11" xfId="15" applyNumberFormat="1" applyFont="1" applyBorder="1" applyAlignment="1">
      <alignment horizontal="center" vertical="center"/>
    </xf>
    <xf numFmtId="173" fontId="44" fillId="0" borderId="12" xfId="15" applyNumberFormat="1" applyFont="1" applyBorder="1" applyAlignment="1">
      <alignment horizontal="center" vertical="center"/>
    </xf>
    <xf numFmtId="0" fontId="44" fillId="0" borderId="11" xfId="15" applyFont="1" applyBorder="1" applyAlignment="1">
      <alignment horizontal="center" vertical="center"/>
    </xf>
    <xf numFmtId="0" fontId="44" fillId="0" borderId="12" xfId="15" applyFont="1" applyBorder="1" applyAlignment="1">
      <alignment horizontal="center" vertical="center"/>
    </xf>
    <xf numFmtId="0" fontId="44" fillId="0" borderId="53" xfId="15" applyFont="1" applyBorder="1" applyAlignment="1">
      <alignment horizontal="center" vertical="center"/>
    </xf>
    <xf numFmtId="0" fontId="46" fillId="0" borderId="32" xfId="15" applyFont="1" applyBorder="1" applyAlignment="1">
      <alignment horizontal="left" vertical="center" wrapText="1"/>
    </xf>
    <xf numFmtId="0" fontId="46" fillId="0" borderId="38" xfId="15" applyFont="1" applyBorder="1" applyAlignment="1">
      <alignment horizontal="left" vertical="center" wrapText="1"/>
    </xf>
    <xf numFmtId="0" fontId="46" fillId="0" borderId="44" xfId="15" applyFont="1" applyBorder="1" applyAlignment="1">
      <alignment horizontal="left" vertical="center" wrapText="1"/>
    </xf>
    <xf numFmtId="0" fontId="12" fillId="0" borderId="52" xfId="0" applyFont="1" applyBorder="1" applyAlignment="1">
      <alignment horizontal="center" vertical="center"/>
    </xf>
    <xf numFmtId="0" fontId="12" fillId="0" borderId="50" xfId="0" applyFont="1" applyBorder="1" applyAlignment="1">
      <alignment horizontal="center" vertical="center"/>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12" fillId="0" borderId="2" xfId="0" applyFont="1" applyBorder="1" applyAlignment="1">
      <alignment horizontal="center" vertical="center"/>
    </xf>
    <xf numFmtId="0" fontId="12" fillId="0" borderId="25" xfId="0" applyFont="1" applyBorder="1" applyAlignment="1">
      <alignment horizontal="center" vertical="center"/>
    </xf>
    <xf numFmtId="0" fontId="12" fillId="0" borderId="33" xfId="0" applyFont="1" applyBorder="1" applyAlignment="1">
      <alignment horizontal="center" vertical="center"/>
    </xf>
    <xf numFmtId="0" fontId="12" fillId="0" borderId="45" xfId="0" applyFont="1" applyBorder="1" applyAlignment="1">
      <alignment horizontal="center" vertical="center"/>
    </xf>
    <xf numFmtId="0" fontId="46" fillId="0" borderId="53" xfId="15" applyFont="1" applyBorder="1" applyAlignment="1">
      <alignment horizontal="left" vertical="center" wrapText="1"/>
    </xf>
    <xf numFmtId="0" fontId="19" fillId="0" borderId="2" xfId="0" applyFont="1" applyBorder="1" applyAlignment="1">
      <alignment horizontal="center" vertical="center"/>
    </xf>
    <xf numFmtId="0" fontId="19" fillId="0" borderId="25" xfId="0"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5" xfId="0" applyFont="1" applyBorder="1" applyAlignment="1">
      <alignment horizontal="center" vertical="center" wrapText="1"/>
    </xf>
    <xf numFmtId="0" fontId="46" fillId="0" borderId="43" xfId="15" applyFont="1" applyBorder="1" applyAlignment="1">
      <alignment horizontal="left" vertical="center" wrapText="1"/>
    </xf>
    <xf numFmtId="0" fontId="42" fillId="0" borderId="33" xfId="15" applyFont="1" applyBorder="1" applyAlignment="1">
      <alignment horizontal="center" vertical="center"/>
    </xf>
    <xf numFmtId="0" fontId="42" fillId="0" borderId="45" xfId="15" applyFont="1" applyBorder="1" applyAlignment="1">
      <alignment horizontal="center"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1" xfId="12" applyFont="1" applyBorder="1" applyAlignment="1">
      <alignment horizontal="center" vertical="center"/>
    </xf>
    <xf numFmtId="0" fontId="26" fillId="0" borderId="0" xfId="12" applyFont="1" applyAlignment="1">
      <alignment horizontal="center" vertical="center"/>
    </xf>
    <xf numFmtId="0" fontId="26" fillId="0" borderId="20"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55" fillId="0" borderId="2" xfId="12" applyNumberFormat="1" applyFont="1" applyBorder="1" applyAlignment="1">
      <alignment horizontal="center" vertical="center"/>
    </xf>
    <xf numFmtId="0" fontId="55" fillId="0" borderId="3" xfId="12" applyFont="1" applyBorder="1" applyAlignment="1">
      <alignment horizontal="center" vertical="center"/>
    </xf>
    <xf numFmtId="0" fontId="55" fillId="0" borderId="4" xfId="12" applyFont="1" applyBorder="1" applyAlignment="1">
      <alignment horizontal="center" vertical="center"/>
    </xf>
    <xf numFmtId="0" fontId="40" fillId="0" borderId="40" xfId="12" applyFont="1" applyBorder="1" applyAlignment="1">
      <alignment horizontal="center" vertical="center"/>
    </xf>
    <xf numFmtId="0" fontId="40" fillId="0" borderId="6" xfId="12" applyFont="1" applyBorder="1" applyAlignment="1">
      <alignment horizontal="center" vertical="center"/>
    </xf>
    <xf numFmtId="0" fontId="40" fillId="0" borderId="7" xfId="12" applyFont="1" applyBorder="1" applyAlignment="1">
      <alignment horizontal="center" vertical="center"/>
    </xf>
    <xf numFmtId="0" fontId="40" fillId="0" borderId="39" xfId="12" applyFont="1" applyBorder="1" applyAlignment="1">
      <alignment horizontal="center" vertical="center"/>
    </xf>
    <xf numFmtId="0" fontId="40" fillId="0" borderId="9" xfId="12" applyFont="1" applyBorder="1" applyAlignment="1">
      <alignment horizontal="center" vertical="center"/>
    </xf>
    <xf numFmtId="0" fontId="40"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6" xfId="12" applyNumberFormat="1" applyFont="1" applyBorder="1" applyAlignment="1">
      <alignment horizontal="center" vertical="center" shrinkToFit="1"/>
    </xf>
    <xf numFmtId="0" fontId="33" fillId="0" borderId="21" xfId="12" applyFont="1" applyBorder="1" applyAlignment="1">
      <alignment horizontal="center" vertical="center"/>
    </xf>
    <xf numFmtId="0" fontId="33" fillId="0" borderId="0" xfId="12" applyFont="1" applyAlignment="1">
      <alignment horizontal="center" vertical="center"/>
    </xf>
    <xf numFmtId="0" fontId="33" fillId="0" borderId="20"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3" fillId="0" borderId="17" xfId="12" applyFont="1" applyBorder="1" applyAlignment="1">
      <alignment horizontal="center" vertical="center"/>
    </xf>
    <xf numFmtId="0" fontId="33" fillId="0" borderId="15" xfId="12" applyFont="1" applyBorder="1" applyAlignment="1">
      <alignment horizontal="center" vertical="center"/>
    </xf>
    <xf numFmtId="0" fontId="33" fillId="0" borderId="16" xfId="12" applyFont="1" applyBorder="1" applyAlignment="1">
      <alignment horizontal="center" vertical="center"/>
    </xf>
    <xf numFmtId="0" fontId="10" fillId="14" borderId="1" xfId="7" applyFont="1" applyFill="1" applyBorder="1" applyAlignment="1">
      <alignment horizontal="center" vertical="center" wrapText="1"/>
    </xf>
    <xf numFmtId="14" fontId="3" fillId="0" borderId="2" xfId="12" applyNumberFormat="1" applyFont="1" applyFill="1" applyBorder="1" applyAlignment="1">
      <alignment horizontal="center" vertical="center"/>
    </xf>
    <xf numFmtId="0" fontId="3" fillId="0" borderId="3" xfId="12" applyFont="1" applyFill="1" applyBorder="1" applyAlignment="1">
      <alignment horizontal="center" vertical="center"/>
    </xf>
    <xf numFmtId="0" fontId="3" fillId="0" borderId="4" xfId="12" applyFont="1" applyFill="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2"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40"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47" xfId="7"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2"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2"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10" fillId="14" borderId="31"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5"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47" fillId="14" borderId="31" xfId="7" applyFont="1" applyFill="1" applyBorder="1" applyAlignment="1">
      <alignment horizontal="center" vertical="center" wrapText="1"/>
    </xf>
    <xf numFmtId="0" fontId="10" fillId="14" borderId="17" xfId="13" applyFont="1" applyFill="1" applyBorder="1" applyAlignment="1">
      <alignment horizontal="center" vertical="center" wrapText="1"/>
    </xf>
    <xf numFmtId="0" fontId="10" fillId="14" borderId="15" xfId="13" applyFont="1" applyFill="1" applyBorder="1" applyAlignment="1">
      <alignment horizontal="center" vertical="center" wrapText="1"/>
    </xf>
    <xf numFmtId="0" fontId="10" fillId="14" borderId="16" xfId="13" applyFont="1" applyFill="1" applyBorder="1" applyAlignment="1">
      <alignment horizontal="center" vertical="center" wrapText="1"/>
    </xf>
    <xf numFmtId="0" fontId="10" fillId="14" borderId="22" xfId="13" applyFont="1" applyFill="1" applyBorder="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2"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0" fillId="0" borderId="21" xfId="12" applyFont="1" applyBorder="1" applyAlignment="1">
      <alignment horizontal="center" vertical="center"/>
    </xf>
    <xf numFmtId="0" fontId="40" fillId="0" borderId="0" xfId="12" applyFont="1" applyAlignment="1">
      <alignment horizontal="center" vertical="center"/>
    </xf>
    <xf numFmtId="0" fontId="40"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37" xfId="12" applyNumberFormat="1" applyFont="1" applyBorder="1" applyAlignment="1">
      <alignment horizontal="center" vertical="center" shrinkToFit="1"/>
    </xf>
    <xf numFmtId="0" fontId="3" fillId="21" borderId="17" xfId="12" applyFont="1" applyFill="1" applyBorder="1" applyAlignment="1">
      <alignment horizontal="center" vertical="center" wrapText="1"/>
    </xf>
    <xf numFmtId="0" fontId="3" fillId="21" borderId="22" xfId="12" applyFont="1" applyFill="1" applyBorder="1" applyAlignment="1">
      <alignment horizontal="center" vertical="center" wrapText="1"/>
    </xf>
    <xf numFmtId="0" fontId="40" fillId="0" borderId="48" xfId="12" applyFont="1" applyBorder="1" applyAlignment="1">
      <alignment horizontal="center" vertical="center"/>
    </xf>
    <xf numFmtId="0" fontId="40" fillId="0" borderId="49" xfId="12" applyFont="1" applyBorder="1" applyAlignment="1">
      <alignment horizontal="center" vertical="center"/>
    </xf>
    <xf numFmtId="0" fontId="40" fillId="0" borderId="50" xfId="12" applyFont="1" applyBorder="1" applyAlignment="1">
      <alignment horizontal="center" vertical="center"/>
    </xf>
    <xf numFmtId="0" fontId="40" fillId="0" borderId="41" xfId="12" applyFont="1" applyBorder="1" applyAlignment="1">
      <alignment horizontal="center" vertical="center"/>
    </xf>
    <xf numFmtId="0" fontId="40" fillId="0" borderId="36" xfId="12" applyFont="1" applyBorder="1" applyAlignment="1">
      <alignment horizontal="center" vertical="center"/>
    </xf>
    <xf numFmtId="0" fontId="40" fillId="0" borderId="42" xfId="12" applyFont="1" applyBorder="1" applyAlignment="1">
      <alignment horizontal="center" vertical="center"/>
    </xf>
    <xf numFmtId="0" fontId="20" fillId="0" borderId="17" xfId="12" applyFont="1" applyBorder="1" applyAlignment="1">
      <alignment horizontal="center" vertical="center" wrapText="1"/>
    </xf>
    <xf numFmtId="0" fontId="20" fillId="0" borderId="15" xfId="12" applyFont="1" applyBorder="1" applyAlignment="1">
      <alignment horizontal="center" vertical="center" wrapText="1"/>
    </xf>
    <xf numFmtId="0" fontId="20" fillId="0" borderId="16" xfId="12" applyFont="1" applyBorder="1" applyAlignment="1">
      <alignment horizontal="center" vertical="center" wrapText="1"/>
    </xf>
    <xf numFmtId="0" fontId="20" fillId="0" borderId="22" xfId="12" applyFont="1" applyBorder="1" applyAlignment="1">
      <alignment horizontal="center" vertical="center" wrapText="1"/>
    </xf>
    <xf numFmtId="0" fontId="20" fillId="0" borderId="23" xfId="12" applyFont="1" applyBorder="1" applyAlignment="1">
      <alignment horizontal="center" vertical="center" wrapText="1"/>
    </xf>
    <xf numFmtId="0" fontId="20" fillId="0" borderId="24" xfId="12" applyFont="1" applyBorder="1" applyAlignment="1">
      <alignment horizontal="center" vertical="center" wrapText="1"/>
    </xf>
    <xf numFmtId="0" fontId="20" fillId="7" borderId="17" xfId="12" applyFont="1" applyFill="1" applyBorder="1" applyAlignment="1">
      <alignment horizontal="center" vertical="center" wrapText="1"/>
    </xf>
    <xf numFmtId="0" fontId="20" fillId="7" borderId="22" xfId="12" applyFont="1" applyFill="1" applyBorder="1" applyAlignment="1">
      <alignment horizontal="center" vertical="center" wrapText="1"/>
    </xf>
    <xf numFmtId="0" fontId="54" fillId="0" borderId="17" xfId="12" applyFont="1" applyBorder="1" applyAlignment="1">
      <alignment horizontal="center" vertical="center" wrapText="1"/>
    </xf>
    <xf numFmtId="0" fontId="54" fillId="0" borderId="15" xfId="12" applyFont="1" applyBorder="1" applyAlignment="1">
      <alignment horizontal="center" vertical="center" wrapText="1"/>
    </xf>
    <xf numFmtId="0" fontId="54" fillId="0" borderId="16" xfId="12" applyFont="1" applyBorder="1" applyAlignment="1">
      <alignment horizontal="center" vertical="center" wrapText="1"/>
    </xf>
    <xf numFmtId="0" fontId="54" fillId="0" borderId="22" xfId="12" applyFont="1" applyBorder="1" applyAlignment="1">
      <alignment horizontal="center" vertical="center" wrapText="1"/>
    </xf>
    <xf numFmtId="0" fontId="54" fillId="0" borderId="23" xfId="12" applyFont="1" applyBorder="1" applyAlignment="1">
      <alignment horizontal="center" vertical="center" wrapText="1"/>
    </xf>
    <xf numFmtId="0" fontId="54" fillId="0" borderId="24" xfId="12" applyFont="1" applyBorder="1" applyAlignment="1">
      <alignment horizontal="center" vertical="center" wrapText="1"/>
    </xf>
    <xf numFmtId="0" fontId="23" fillId="0" borderId="17" xfId="17" applyFont="1" applyBorder="1" applyAlignment="1">
      <alignment horizontal="center" vertical="center" wrapText="1"/>
    </xf>
    <xf numFmtId="0" fontId="23" fillId="0" borderId="15" xfId="17" applyFont="1" applyBorder="1" applyAlignment="1">
      <alignment horizontal="center" vertical="center" wrapText="1"/>
    </xf>
    <xf numFmtId="0" fontId="23" fillId="0" borderId="22" xfId="17" applyFont="1" applyBorder="1" applyAlignment="1">
      <alignment horizontal="center" vertical="center" wrapText="1"/>
    </xf>
    <xf numFmtId="0" fontId="23" fillId="0" borderId="23" xfId="17" applyFont="1" applyBorder="1" applyAlignment="1">
      <alignment horizontal="center" vertical="center" wrapText="1"/>
    </xf>
    <xf numFmtId="0" fontId="3" fillId="0" borderId="17" xfId="12" applyFont="1" applyBorder="1" applyAlignment="1">
      <alignment horizontal="center" vertical="center" wrapText="1"/>
    </xf>
    <xf numFmtId="0" fontId="3" fillId="0" borderId="15" xfId="12" applyFont="1" applyBorder="1" applyAlignment="1">
      <alignment horizontal="center" vertical="center" wrapText="1"/>
    </xf>
    <xf numFmtId="0" fontId="3" fillId="0" borderId="16" xfId="12" applyFont="1" applyBorder="1" applyAlignment="1">
      <alignment horizontal="center" vertical="center" wrapText="1"/>
    </xf>
    <xf numFmtId="0" fontId="3" fillId="0" borderId="22" xfId="12" applyFont="1" applyBorder="1" applyAlignment="1">
      <alignment horizontal="center" vertical="center" wrapText="1"/>
    </xf>
    <xf numFmtId="0" fontId="3" fillId="0" borderId="23" xfId="12" applyFont="1" applyBorder="1" applyAlignment="1">
      <alignment horizontal="center" vertical="center" wrapText="1"/>
    </xf>
    <xf numFmtId="0" fontId="3" fillId="0" borderId="24" xfId="12" applyFont="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4" fillId="0" borderId="2" xfId="7" applyNumberFormat="1" applyFont="1" applyBorder="1" applyAlignment="1">
      <alignment horizontal="center" vertical="center"/>
    </xf>
    <xf numFmtId="14" fontId="34" fillId="0" borderId="3" xfId="7" applyNumberFormat="1" applyFont="1" applyBorder="1" applyAlignment="1">
      <alignment horizontal="center" vertical="center"/>
    </xf>
    <xf numFmtId="14" fontId="34" fillId="0" borderId="4" xfId="7" applyNumberFormat="1" applyFont="1" applyBorder="1" applyAlignment="1">
      <alignment horizontal="center" vertical="center"/>
    </xf>
    <xf numFmtId="0" fontId="40" fillId="0" borderId="17" xfId="12" applyFont="1" applyBorder="1" applyAlignment="1">
      <alignment horizontal="center" vertical="center"/>
    </xf>
    <xf numFmtId="0" fontId="40" fillId="0" borderId="15" xfId="12" applyFont="1" applyBorder="1" applyAlignment="1">
      <alignment horizontal="center" vertical="center"/>
    </xf>
    <xf numFmtId="0" fontId="40" fillId="0" borderId="16" xfId="12" applyFont="1" applyBorder="1" applyAlignment="1">
      <alignment horizontal="center" vertical="center"/>
    </xf>
    <xf numFmtId="0" fontId="40" fillId="0" borderId="22" xfId="12" applyFont="1" applyBorder="1" applyAlignment="1">
      <alignment horizontal="center" vertical="center"/>
    </xf>
    <xf numFmtId="0" fontId="40" fillId="0" borderId="23" xfId="12" applyFont="1" applyBorder="1" applyAlignment="1">
      <alignment horizontal="center" vertical="center"/>
    </xf>
    <xf numFmtId="0" fontId="40" fillId="0" borderId="20" xfId="12" applyFont="1" applyBorder="1" applyAlignment="1">
      <alignment horizontal="center" vertical="center"/>
    </xf>
    <xf numFmtId="0" fontId="33" fillId="0" borderId="22" xfId="12" applyFont="1" applyBorder="1" applyAlignment="1">
      <alignment horizontal="center" vertical="center"/>
    </xf>
    <xf numFmtId="0" fontId="33" fillId="0" borderId="23" xfId="12" applyFont="1" applyBorder="1" applyAlignment="1">
      <alignment horizontal="center" vertical="center"/>
    </xf>
    <xf numFmtId="0" fontId="33" fillId="0" borderId="24" xfId="12" applyFont="1" applyBorder="1" applyAlignment="1">
      <alignment horizontal="center" vertical="center"/>
    </xf>
    <xf numFmtId="0" fontId="10" fillId="14" borderId="21"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10" fillId="14" borderId="0"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1" xfId="12" applyBorder="1" applyAlignment="1">
      <alignment horizontal="center"/>
    </xf>
    <xf numFmtId="0" fontId="2" fillId="0" borderId="0" xfId="12" applyAlignment="1">
      <alignment horizontal="center"/>
    </xf>
    <xf numFmtId="0" fontId="2" fillId="0" borderId="20" xfId="12" applyBorder="1" applyAlignment="1">
      <alignment horizontal="center"/>
    </xf>
    <xf numFmtId="0" fontId="2" fillId="0" borderId="22"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10" fillId="14" borderId="4"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3" fillId="0" borderId="51" xfId="12" applyFont="1" applyBorder="1" applyAlignment="1">
      <alignment horizontal="center" vertical="center"/>
    </xf>
    <xf numFmtId="0" fontId="3" fillId="0" borderId="25" xfId="12" applyFont="1" applyBorder="1" applyAlignment="1">
      <alignment horizontal="center" vertical="center"/>
    </xf>
    <xf numFmtId="0" fontId="23" fillId="0" borderId="2" xfId="12" applyFont="1" applyBorder="1" applyAlignment="1">
      <alignment horizontal="center" vertical="center"/>
    </xf>
    <xf numFmtId="0" fontId="23" fillId="0" borderId="25" xfId="12" applyFont="1" applyBorder="1" applyAlignment="1">
      <alignment horizontal="center" vertical="center"/>
    </xf>
    <xf numFmtId="0" fontId="26" fillId="0" borderId="1" xfId="12" applyFont="1" applyBorder="1" applyAlignment="1">
      <alignment horizontal="center" vertical="center"/>
    </xf>
    <xf numFmtId="0" fontId="3" fillId="0" borderId="1" xfId="12" applyFont="1" applyBorder="1" applyAlignment="1">
      <alignment horizontal="center" vertical="center"/>
    </xf>
    <xf numFmtId="14" fontId="3" fillId="0" borderId="1" xfId="12" applyNumberFormat="1" applyFont="1" applyBorder="1" applyAlignment="1">
      <alignment horizontal="center" vertical="center"/>
    </xf>
    <xf numFmtId="0" fontId="40" fillId="0" borderId="1" xfId="12" applyFont="1" applyBorder="1" applyAlignment="1">
      <alignment horizontal="center" vertical="center"/>
    </xf>
    <xf numFmtId="0" fontId="23" fillId="0" borderId="1" xfId="12" applyFont="1" applyBorder="1" applyAlignment="1">
      <alignment horizontal="center" vertical="center"/>
    </xf>
    <xf numFmtId="0" fontId="3" fillId="14" borderId="21"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0"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17" fontId="23" fillId="0" borderId="1" xfId="12" applyNumberFormat="1" applyFont="1" applyBorder="1" applyAlignment="1">
      <alignment horizontal="center" vertical="center"/>
    </xf>
    <xf numFmtId="0" fontId="3" fillId="6" borderId="41" xfId="12" applyFont="1" applyFill="1" applyBorder="1" applyAlignment="1">
      <alignment horizontal="justify" vertical="top" wrapText="1"/>
    </xf>
    <xf numFmtId="0" fontId="3" fillId="6" borderId="36" xfId="12" applyFont="1" applyFill="1" applyBorder="1" applyAlignment="1">
      <alignment horizontal="justify" vertical="top" wrapText="1"/>
    </xf>
    <xf numFmtId="0" fontId="3" fillId="6" borderId="42" xfId="12" applyFont="1" applyFill="1" applyBorder="1" applyAlignment="1">
      <alignment horizontal="justify" vertical="top" wrapText="1"/>
    </xf>
    <xf numFmtId="0" fontId="3" fillId="6" borderId="41" xfId="12" applyFont="1" applyFill="1" applyBorder="1" applyAlignment="1">
      <alignment horizontal="left" vertical="top" wrapText="1"/>
    </xf>
    <xf numFmtId="0" fontId="3" fillId="6" borderId="36" xfId="12" applyFont="1" applyFill="1" applyBorder="1" applyAlignment="1">
      <alignment horizontal="left" vertical="top" wrapText="1"/>
    </xf>
    <xf numFmtId="0" fontId="3" fillId="6" borderId="42" xfId="12" applyFont="1" applyFill="1" applyBorder="1" applyAlignment="1">
      <alignment horizontal="left" vertical="top" wrapText="1"/>
    </xf>
    <xf numFmtId="0" fontId="0" fillId="6" borderId="41" xfId="12" applyFont="1" applyFill="1" applyBorder="1" applyAlignment="1">
      <alignment horizontal="left" vertical="top" wrapText="1"/>
    </xf>
    <xf numFmtId="0" fontId="2" fillId="6" borderId="36" xfId="12" applyFill="1" applyBorder="1" applyAlignment="1">
      <alignment horizontal="left" vertical="top" wrapText="1"/>
    </xf>
    <xf numFmtId="0" fontId="2" fillId="6" borderId="42" xfId="12" applyFill="1" applyBorder="1" applyAlignment="1">
      <alignment horizontal="left" vertical="top" wrapText="1"/>
    </xf>
    <xf numFmtId="0" fontId="40" fillId="0" borderId="8"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0" fillId="0" borderId="47" xfId="12" applyFont="1" applyBorder="1" applyAlignment="1">
      <alignment horizontal="center" vertical="center"/>
    </xf>
    <xf numFmtId="0" fontId="40"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0" fontId="23" fillId="6" borderId="41" xfId="12" applyFont="1" applyFill="1" applyBorder="1" applyAlignment="1">
      <alignment horizontal="justify" vertical="top" wrapText="1"/>
    </xf>
    <xf numFmtId="0" fontId="25" fillId="6" borderId="36" xfId="12" applyFont="1" applyFill="1" applyBorder="1" applyAlignment="1">
      <alignment horizontal="justify" vertical="top" wrapText="1"/>
    </xf>
    <xf numFmtId="0" fontId="25" fillId="6" borderId="42" xfId="12" applyFont="1" applyFill="1" applyBorder="1" applyAlignment="1">
      <alignment horizontal="justify" vertical="top" wrapText="1"/>
    </xf>
    <xf numFmtId="0" fontId="25" fillId="6" borderId="41" xfId="12" applyFont="1" applyFill="1" applyBorder="1" applyAlignment="1">
      <alignment horizontal="justify" vertical="top" wrapText="1"/>
    </xf>
    <xf numFmtId="0" fontId="23" fillId="6" borderId="36" xfId="12" applyFont="1" applyFill="1" applyBorder="1" applyAlignment="1">
      <alignment horizontal="justify" vertical="top" wrapText="1"/>
    </xf>
    <xf numFmtId="0" fontId="23" fillId="6" borderId="42" xfId="12" applyFont="1" applyFill="1" applyBorder="1" applyAlignment="1">
      <alignment horizontal="justify" vertical="top" wrapText="1"/>
    </xf>
    <xf numFmtId="0" fontId="33" fillId="6" borderId="17" xfId="12" applyFont="1" applyFill="1" applyBorder="1" applyAlignment="1">
      <alignment horizontal="center" vertical="center"/>
    </xf>
    <xf numFmtId="0" fontId="33" fillId="6" borderId="15" xfId="12" applyFont="1" applyFill="1" applyBorder="1" applyAlignment="1">
      <alignment horizontal="center" vertical="center"/>
    </xf>
    <xf numFmtId="0" fontId="33" fillId="6" borderId="16" xfId="12" applyFont="1" applyFill="1" applyBorder="1" applyAlignment="1">
      <alignment horizontal="center" vertical="center"/>
    </xf>
    <xf numFmtId="0" fontId="33" fillId="6" borderId="21" xfId="12" applyFont="1" applyFill="1" applyBorder="1" applyAlignment="1">
      <alignment horizontal="center" vertical="center"/>
    </xf>
    <xf numFmtId="0" fontId="33" fillId="6" borderId="0" xfId="12" applyFont="1" applyFill="1" applyAlignment="1">
      <alignment horizontal="center" vertical="center"/>
    </xf>
    <xf numFmtId="0" fontId="33" fillId="6" borderId="20" xfId="12" applyFont="1" applyFill="1" applyBorder="1" applyAlignment="1">
      <alignment horizontal="center" vertical="center"/>
    </xf>
    <xf numFmtId="0" fontId="23" fillId="14" borderId="21"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0" xfId="12" applyFont="1" applyFill="1" applyBorder="1" applyAlignment="1">
      <alignment horizontal="center" vertical="center" wrapText="1"/>
    </xf>
    <xf numFmtId="0" fontId="23" fillId="14" borderId="22"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4" fillId="0" borderId="0" xfId="0" applyFont="1"/>
    <xf numFmtId="0" fontId="4" fillId="0" borderId="0" xfId="0" applyFont="1" applyAlignment="1">
      <alignment horizontal="right" wrapText="1"/>
    </xf>
    <xf numFmtId="0" fontId="7" fillId="0" borderId="1" xfId="2" applyFont="1" applyBorder="1" applyAlignment="1">
      <alignment vertical="center" wrapText="1"/>
    </xf>
    <xf numFmtId="169" fontId="7" fillId="0" borderId="1" xfId="5" applyNumberFormat="1" applyFont="1" applyFill="1" applyBorder="1" applyAlignment="1">
      <alignment vertical="center" wrapText="1"/>
    </xf>
    <xf numFmtId="169" fontId="5" fillId="0" borderId="1" xfId="0" applyNumberFormat="1" applyFont="1" applyBorder="1" applyAlignment="1">
      <alignment horizontal="right" vertical="center" wrapText="1"/>
    </xf>
    <xf numFmtId="15" fontId="5" fillId="0" borderId="1" xfId="0" applyNumberFormat="1" applyFont="1" applyBorder="1" applyAlignment="1">
      <alignment vertical="center" wrapText="1"/>
    </xf>
    <xf numFmtId="179" fontId="0" fillId="0" borderId="1" xfId="0" applyNumberFormat="1" applyBorder="1" applyAlignment="1">
      <alignment horizontal="center" vertical="center" wrapText="1"/>
    </xf>
    <xf numFmtId="0" fontId="8" fillId="14" borderId="1" xfId="2" applyFont="1" applyFill="1" applyBorder="1" applyAlignment="1">
      <alignment vertical="center"/>
    </xf>
    <xf numFmtId="38" fontId="8" fillId="3" borderId="1" xfId="2" applyNumberFormat="1" applyFont="1" applyFill="1" applyBorder="1" applyAlignment="1">
      <alignment horizontal="right" vertical="center" wrapText="1"/>
    </xf>
    <xf numFmtId="38" fontId="8" fillId="3" borderId="1" xfId="2" applyNumberFormat="1" applyFont="1" applyFill="1" applyBorder="1" applyAlignment="1">
      <alignment vertical="center"/>
    </xf>
    <xf numFmtId="0" fontId="4" fillId="0" borderId="0" xfId="0" applyFont="1" applyAlignment="1">
      <alignment horizontal="center"/>
    </xf>
    <xf numFmtId="0" fontId="8" fillId="3" borderId="1" xfId="0" applyFont="1" applyFill="1" applyBorder="1" applyAlignment="1">
      <alignment vertical="center" wrapText="1"/>
    </xf>
    <xf numFmtId="0" fontId="8" fillId="3" borderId="1" xfId="0" applyFont="1" applyFill="1" applyBorder="1" applyAlignment="1">
      <alignment horizontal="right" vertical="center" wrapText="1"/>
    </xf>
    <xf numFmtId="0" fontId="4" fillId="0" borderId="1" xfId="0" applyFont="1" applyBorder="1" applyAlignment="1">
      <alignment horizontal="right" wrapText="1"/>
    </xf>
    <xf numFmtId="0" fontId="4" fillId="0" borderId="1" xfId="0" applyFont="1" applyBorder="1" applyAlignment="1">
      <alignment horizontal="center" wrapText="1"/>
    </xf>
    <xf numFmtId="0" fontId="20" fillId="0" borderId="1" xfId="0" applyFont="1" applyBorder="1" applyAlignment="1">
      <alignment wrapText="1"/>
    </xf>
    <xf numFmtId="0" fontId="17" fillId="0" borderId="1" xfId="2" applyFont="1" applyBorder="1" applyAlignment="1">
      <alignment wrapText="1"/>
    </xf>
    <xf numFmtId="176" fontId="17" fillId="0" borderId="1" xfId="5" applyNumberFormat="1" applyFont="1" applyBorder="1" applyAlignment="1">
      <alignment wrapText="1"/>
    </xf>
    <xf numFmtId="176" fontId="17" fillId="0" borderId="1" xfId="5" applyNumberFormat="1" applyFont="1" applyBorder="1" applyAlignment="1">
      <alignment horizontal="right" wrapText="1"/>
    </xf>
    <xf numFmtId="15" fontId="17" fillId="0" borderId="1" xfId="2" applyNumberFormat="1" applyFont="1" applyBorder="1" applyAlignment="1">
      <alignment horizontal="center" wrapText="1"/>
    </xf>
    <xf numFmtId="0" fontId="7" fillId="0" borderId="1" xfId="2" applyFont="1" applyBorder="1" applyAlignment="1">
      <alignment wrapText="1"/>
    </xf>
    <xf numFmtId="176" fontId="7" fillId="0" borderId="1" xfId="5" applyNumberFormat="1" applyFont="1" applyBorder="1" applyAlignment="1">
      <alignment horizontal="right" wrapText="1"/>
    </xf>
    <xf numFmtId="15" fontId="7" fillId="0" borderId="1" xfId="2" applyNumberFormat="1" applyFont="1" applyBorder="1" applyAlignment="1">
      <alignment horizontal="center" wrapText="1"/>
    </xf>
    <xf numFmtId="176" fontId="7" fillId="0" borderId="1" xfId="5" applyNumberFormat="1" applyFont="1" applyBorder="1" applyAlignment="1">
      <alignment horizontal="right" vertical="center" wrapText="1"/>
    </xf>
    <xf numFmtId="0" fontId="19" fillId="0" borderId="1" xfId="0" applyFont="1" applyBorder="1" applyAlignment="1">
      <alignment vertical="center" wrapText="1"/>
    </xf>
    <xf numFmtId="176" fontId="2" fillId="0" borderId="1" xfId="0" applyNumberFormat="1" applyFont="1" applyBorder="1" applyAlignment="1">
      <alignment vertical="center" wrapText="1"/>
    </xf>
    <xf numFmtId="0" fontId="7" fillId="0" borderId="1" xfId="2" applyFont="1" applyBorder="1" applyAlignment="1">
      <alignment vertical="justify" wrapText="1"/>
    </xf>
    <xf numFmtId="176" fontId="5" fillId="0" borderId="1" xfId="8" applyNumberFormat="1" applyFont="1" applyBorder="1" applyAlignment="1">
      <alignment horizontal="right"/>
    </xf>
    <xf numFmtId="178" fontId="4" fillId="0" borderId="0" xfId="0" applyNumberFormat="1" applyFont="1"/>
    <xf numFmtId="164" fontId="4" fillId="0" borderId="0" xfId="11" applyFont="1" applyAlignment="1"/>
    <xf numFmtId="177" fontId="7" fillId="0" borderId="1" xfId="5" applyNumberFormat="1" applyFont="1" applyBorder="1" applyAlignment="1">
      <alignment horizontal="right"/>
    </xf>
    <xf numFmtId="0" fontId="20" fillId="0" borderId="10" xfId="0" applyFont="1" applyBorder="1" applyAlignment="1">
      <alignment horizontal="center" vertical="center"/>
    </xf>
    <xf numFmtId="0" fontId="20" fillId="0" borderId="9" xfId="0" applyFont="1" applyBorder="1" applyAlignment="1">
      <alignment horizontal="center" vertical="center"/>
    </xf>
    <xf numFmtId="0" fontId="20" fillId="0" borderId="8" xfId="0" applyFont="1" applyBorder="1" applyAlignment="1">
      <alignment horizontal="center" vertical="center"/>
    </xf>
    <xf numFmtId="0" fontId="20" fillId="0" borderId="7" xfId="0" applyFont="1" applyBorder="1" applyAlignment="1">
      <alignment horizontal="center" vertical="center"/>
    </xf>
    <xf numFmtId="0" fontId="20" fillId="0" borderId="6" xfId="0" applyFont="1" applyBorder="1" applyAlignment="1">
      <alignment horizontal="center" vertical="center"/>
    </xf>
    <xf numFmtId="0" fontId="20" fillId="0" borderId="5" xfId="0" applyFont="1" applyBorder="1" applyAlignment="1">
      <alignment horizontal="center" vertical="center"/>
    </xf>
    <xf numFmtId="0" fontId="5" fillId="0" borderId="1" xfId="0" applyFont="1" applyBorder="1" applyAlignment="1">
      <alignment vertical="center" wrapText="1"/>
    </xf>
    <xf numFmtId="15" fontId="0" fillId="0" borderId="1" xfId="0" applyNumberFormat="1" applyBorder="1" applyAlignment="1">
      <alignment horizontal="center" wrapText="1"/>
    </xf>
    <xf numFmtId="180" fontId="8" fillId="0" borderId="1" xfId="2" applyNumberFormat="1" applyFont="1" applyBorder="1" applyAlignment="1">
      <alignment vertical="center" wrapText="1"/>
    </xf>
    <xf numFmtId="169" fontId="8" fillId="0" borderId="1" xfId="5" applyNumberFormat="1" applyFont="1" applyBorder="1" applyAlignment="1">
      <alignment wrapText="1"/>
    </xf>
    <xf numFmtId="169" fontId="3" fillId="0" borderId="1" xfId="0" applyNumberFormat="1" applyFont="1" applyBorder="1" applyAlignment="1">
      <alignment horizontal="right" wrapText="1"/>
    </xf>
    <xf numFmtId="15" fontId="3" fillId="0" borderId="1" xfId="0" applyNumberFormat="1" applyFont="1" applyBorder="1" applyAlignment="1">
      <alignment horizontal="center" wrapText="1"/>
    </xf>
    <xf numFmtId="0" fontId="6" fillId="0" borderId="1" xfId="0" applyFont="1" applyBorder="1" applyAlignment="1">
      <alignment wrapText="1"/>
    </xf>
    <xf numFmtId="169" fontId="7" fillId="0" borderId="1" xfId="5" applyNumberFormat="1" applyFont="1" applyBorder="1" applyAlignment="1">
      <alignment wrapText="1"/>
    </xf>
    <xf numFmtId="169" fontId="35" fillId="0" borderId="1" xfId="14" applyNumberFormat="1" applyBorder="1" applyAlignment="1">
      <alignment wrapText="1"/>
    </xf>
    <xf numFmtId="0" fontId="8" fillId="0" borderId="1" xfId="2" applyFont="1" applyBorder="1" applyAlignment="1">
      <alignment horizontal="left" vertical="center"/>
    </xf>
    <xf numFmtId="169" fontId="6" fillId="0" borderId="1" xfId="0" applyNumberFormat="1" applyFont="1" applyBorder="1" applyAlignment="1">
      <alignment horizontal="right" wrapText="1"/>
    </xf>
    <xf numFmtId="49" fontId="8" fillId="0" borderId="1" xfId="5" applyNumberFormat="1" applyFont="1" applyBorder="1" applyAlignment="1">
      <alignment horizontal="right" wrapText="1"/>
    </xf>
    <xf numFmtId="180" fontId="4" fillId="0" borderId="1" xfId="0" applyNumberFormat="1" applyFont="1" applyBorder="1" applyAlignment="1">
      <alignment wrapText="1"/>
    </xf>
    <xf numFmtId="15" fontId="0" fillId="0" borderId="1" xfId="0" applyNumberFormat="1" applyBorder="1" applyAlignment="1">
      <alignment horizontal="center" vertical="center" wrapText="1"/>
    </xf>
    <xf numFmtId="14" fontId="0" fillId="0" borderId="1" xfId="0" applyNumberFormat="1" applyBorder="1" applyAlignment="1">
      <alignment horizontal="center" wrapText="1"/>
    </xf>
    <xf numFmtId="0" fontId="0" fillId="0" borderId="1" xfId="0" applyBorder="1" applyAlignment="1">
      <alignment horizontal="center" wrapText="1"/>
    </xf>
    <xf numFmtId="0" fontId="7" fillId="0" borderId="0" xfId="2" applyFont="1" applyAlignment="1">
      <alignment horizontal="center" vertical="center"/>
    </xf>
    <xf numFmtId="4" fontId="0" fillId="0" borderId="12" xfId="0" applyNumberFormat="1" applyBorder="1" applyAlignment="1">
      <alignment vertical="center"/>
    </xf>
    <xf numFmtId="0" fontId="4" fillId="0" borderId="11" xfId="0" applyFont="1" applyBorder="1" applyAlignment="1">
      <alignment vertical="center"/>
    </xf>
    <xf numFmtId="169" fontId="7" fillId="0" borderId="1" xfId="0" applyNumberFormat="1" applyFont="1" applyBorder="1" applyAlignment="1">
      <alignment horizontal="right" wrapText="1"/>
    </xf>
    <xf numFmtId="169" fontId="25" fillId="0" borderId="1" xfId="0" applyNumberFormat="1" applyFont="1" applyBorder="1" applyAlignment="1">
      <alignment horizontal="right" vertical="center" wrapText="1"/>
    </xf>
    <xf numFmtId="171" fontId="7" fillId="16" borderId="1" xfId="0" applyNumberFormat="1" applyFont="1" applyFill="1" applyBorder="1" applyAlignment="1">
      <alignment horizontal="right" wrapText="1"/>
    </xf>
    <xf numFmtId="14" fontId="25" fillId="0" borderId="1" xfId="0" applyNumberFormat="1" applyFont="1" applyBorder="1" applyAlignment="1">
      <alignment horizontal="center" wrapText="1"/>
    </xf>
    <xf numFmtId="0" fontId="25" fillId="0" borderId="1" xfId="0" applyFont="1" applyBorder="1" applyAlignment="1">
      <alignment horizontal="center" vertical="center" wrapText="1"/>
    </xf>
    <xf numFmtId="0" fontId="10" fillId="0" borderId="1" xfId="0" applyFont="1" applyBorder="1" applyAlignment="1">
      <alignment wrapText="1"/>
    </xf>
    <xf numFmtId="0" fontId="7" fillId="0" borderId="1" xfId="0" applyFont="1" applyBorder="1" applyAlignment="1">
      <alignment wrapText="1"/>
    </xf>
    <xf numFmtId="169" fontId="0" fillId="0" borderId="1" xfId="0" applyNumberFormat="1" applyBorder="1" applyAlignment="1">
      <alignment wrapText="1"/>
    </xf>
    <xf numFmtId="14" fontId="5" fillId="0" borderId="1" xfId="0" applyNumberFormat="1" applyFont="1" applyBorder="1" applyAlignment="1">
      <alignment horizontal="center" vertical="center" wrapText="1"/>
    </xf>
    <xf numFmtId="169" fontId="5" fillId="0" borderId="1" xfId="0" applyNumberFormat="1" applyFont="1" applyBorder="1" applyAlignment="1">
      <alignment wrapText="1"/>
    </xf>
    <xf numFmtId="175" fontId="5" fillId="0" borderId="1" xfId="0" applyNumberFormat="1" applyFont="1" applyBorder="1" applyAlignment="1">
      <alignment horizontal="center" wrapText="1"/>
    </xf>
    <xf numFmtId="0" fontId="4" fillId="0" borderId="0" xfId="0" applyFont="1" applyAlignment="1">
      <alignment vertical="center"/>
    </xf>
    <xf numFmtId="0" fontId="4" fillId="0" borderId="1" xfId="0" applyFont="1" applyBorder="1" applyAlignment="1">
      <alignment vertical="center" wrapText="1"/>
    </xf>
    <xf numFmtId="169" fontId="5" fillId="0" borderId="1" xfId="0" applyNumberFormat="1" applyFont="1" applyBorder="1" applyAlignment="1">
      <alignment vertical="center" wrapText="1"/>
    </xf>
    <xf numFmtId="169" fontId="5" fillId="0" borderId="1" xfId="0" applyNumberFormat="1" applyFont="1" applyBorder="1"/>
    <xf numFmtId="180" fontId="4" fillId="0" borderId="0" xfId="0" applyNumberFormat="1" applyFont="1" applyAlignment="1">
      <alignment wrapText="1"/>
    </xf>
    <xf numFmtId="0" fontId="9" fillId="18" borderId="1" xfId="2" applyFont="1" applyFill="1" applyBorder="1" applyAlignment="1">
      <alignment vertical="center" wrapText="1"/>
    </xf>
    <xf numFmtId="14" fontId="2" fillId="0" borderId="1" xfId="0" applyNumberFormat="1" applyFont="1" applyBorder="1" applyAlignment="1">
      <alignment horizontal="center" vertical="center" wrapText="1"/>
    </xf>
    <xf numFmtId="8" fontId="7" fillId="0" borderId="1" xfId="2" applyNumberFormat="1" applyFont="1" applyBorder="1" applyAlignment="1">
      <alignment vertical="center" wrapText="1"/>
    </xf>
    <xf numFmtId="164" fontId="7" fillId="0" borderId="1" xfId="11" applyFont="1" applyBorder="1" applyAlignment="1">
      <alignment wrapText="1"/>
    </xf>
    <xf numFmtId="0" fontId="2" fillId="0" borderId="1" xfId="0" applyFont="1" applyBorder="1" applyAlignment="1">
      <alignment horizontal="center" wrapText="1"/>
    </xf>
    <xf numFmtId="49" fontId="7" fillId="0" borderId="1" xfId="5" applyNumberFormat="1" applyFont="1" applyBorder="1" applyAlignment="1">
      <alignment horizontal="right" vertical="center"/>
    </xf>
    <xf numFmtId="15" fontId="11" fillId="0" borderId="1" xfId="2" applyNumberFormat="1" applyBorder="1" applyAlignment="1">
      <alignment vertical="center"/>
    </xf>
    <xf numFmtId="169" fontId="2" fillId="0" borderId="1" xfId="0" applyNumberFormat="1" applyFont="1" applyBorder="1" applyAlignment="1">
      <alignment horizontal="right" vertical="center" wrapText="1"/>
    </xf>
    <xf numFmtId="15" fontId="11" fillId="0" borderId="1" xfId="2" applyNumberFormat="1" applyBorder="1"/>
    <xf numFmtId="4" fontId="4" fillId="0" borderId="0" xfId="0" applyNumberFormat="1" applyFont="1" applyAlignment="1">
      <alignment wrapText="1"/>
    </xf>
    <xf numFmtId="169" fontId="7" fillId="0" borderId="1" xfId="5" applyNumberFormat="1" applyFont="1" applyFill="1" applyBorder="1" applyAlignment="1">
      <alignment wrapText="1"/>
    </xf>
    <xf numFmtId="0" fontId="8" fillId="14" borderId="1" xfId="2" applyFont="1" applyFill="1" applyBorder="1" applyAlignment="1">
      <alignment horizontal="right" vertical="center"/>
    </xf>
    <xf numFmtId="172" fontId="17" fillId="0" borderId="1" xfId="11" applyNumberFormat="1" applyFont="1" applyBorder="1" applyAlignment="1">
      <alignment vertical="center" wrapText="1"/>
    </xf>
    <xf numFmtId="169" fontId="8" fillId="0" borderId="1" xfId="5" applyNumberFormat="1" applyFont="1" applyBorder="1" applyAlignment="1">
      <alignment vertical="center" wrapText="1"/>
    </xf>
    <xf numFmtId="172" fontId="8" fillId="0" borderId="1" xfId="11" applyNumberFormat="1" applyFont="1" applyBorder="1" applyAlignment="1">
      <alignment vertical="center" wrapText="1"/>
    </xf>
    <xf numFmtId="169" fontId="7" fillId="0" borderId="1" xfId="2" applyNumberFormat="1" applyFont="1" applyBorder="1" applyAlignment="1">
      <alignment vertical="center" wrapText="1"/>
    </xf>
    <xf numFmtId="165" fontId="7" fillId="0" borderId="1" xfId="2" applyNumberFormat="1" applyFont="1" applyBorder="1" applyAlignment="1">
      <alignment vertical="center" wrapText="1"/>
    </xf>
    <xf numFmtId="164" fontId="8" fillId="0" borderId="1" xfId="11" applyFont="1" applyBorder="1" applyAlignment="1">
      <alignment vertical="center" wrapText="1"/>
    </xf>
    <xf numFmtId="169" fontId="7" fillId="0" borderId="1" xfId="5" applyNumberFormat="1" applyFont="1" applyBorder="1" applyAlignment="1">
      <alignment horizontal="right"/>
    </xf>
    <xf numFmtId="164" fontId="7" fillId="0" borderId="1" xfId="11" applyFont="1" applyBorder="1" applyAlignment="1">
      <alignment vertical="center"/>
    </xf>
    <xf numFmtId="15" fontId="7" fillId="0" borderId="1" xfId="2" applyNumberFormat="1" applyFont="1" applyBorder="1" applyAlignment="1">
      <alignment vertical="center"/>
    </xf>
    <xf numFmtId="0" fontId="7" fillId="15" borderId="1" xfId="2" applyFont="1" applyFill="1" applyBorder="1" applyAlignment="1">
      <alignment vertical="center" wrapText="1"/>
    </xf>
    <xf numFmtId="164" fontId="0" fillId="15" borderId="1" xfId="11" applyFont="1" applyFill="1" applyBorder="1" applyAlignment="1"/>
    <xf numFmtId="49" fontId="7" fillId="15" borderId="1" xfId="5" applyNumberFormat="1" applyFont="1" applyFill="1" applyBorder="1" applyAlignment="1">
      <alignment horizontal="center"/>
    </xf>
    <xf numFmtId="169" fontId="7" fillId="15" borderId="1" xfId="5" applyNumberFormat="1" applyFont="1" applyFill="1" applyBorder="1" applyAlignment="1">
      <alignment horizontal="right"/>
    </xf>
    <xf numFmtId="15" fontId="7" fillId="15" borderId="1" xfId="2" applyNumberFormat="1" applyFont="1" applyFill="1" applyBorder="1" applyAlignment="1">
      <alignment vertical="center" wrapText="1"/>
    </xf>
    <xf numFmtId="169" fontId="7" fillId="15" borderId="1" xfId="5" applyNumberFormat="1" applyFont="1" applyFill="1" applyBorder="1" applyAlignment="1">
      <alignment vertical="center" wrapText="1"/>
    </xf>
    <xf numFmtId="164" fontId="0" fillId="0" borderId="1" xfId="11" applyFont="1" applyBorder="1" applyAlignment="1"/>
    <xf numFmtId="169" fontId="7" fillId="0" borderId="1" xfId="2" applyNumberFormat="1" applyFont="1" applyBorder="1" applyAlignment="1">
      <alignment horizontal="right" vertical="center" wrapText="1"/>
    </xf>
    <xf numFmtId="49" fontId="7" fillId="0" borderId="1" xfId="2" applyNumberFormat="1" applyFont="1" applyBorder="1" applyAlignment="1">
      <alignment horizontal="center" vertical="center" wrapText="1"/>
    </xf>
    <xf numFmtId="0" fontId="8" fillId="14" borderId="1" xfId="2" applyFont="1" applyFill="1" applyBorder="1" applyAlignment="1">
      <alignment vertical="justify" wrapText="1"/>
    </xf>
    <xf numFmtId="49" fontId="8" fillId="14" borderId="1" xfId="2" applyNumberFormat="1" applyFont="1" applyFill="1" applyBorder="1" applyAlignment="1">
      <alignment vertical="justify" wrapText="1"/>
    </xf>
    <xf numFmtId="0" fontId="8" fillId="2" borderId="1" xfId="2" applyFont="1" applyFill="1" applyBorder="1" applyAlignment="1">
      <alignment vertical="center"/>
    </xf>
    <xf numFmtId="0" fontId="8" fillId="2" borderId="1" xfId="2" applyFont="1" applyFill="1" applyBorder="1" applyAlignment="1">
      <alignment horizontal="right" vertical="center"/>
    </xf>
    <xf numFmtId="0" fontId="8" fillId="2" borderId="1" xfId="2" applyFont="1" applyFill="1" applyBorder="1" applyAlignment="1">
      <alignment horizontal="center" vertical="center"/>
    </xf>
    <xf numFmtId="0" fontId="7" fillId="0" borderId="6" xfId="0" applyFont="1" applyBorder="1" applyAlignment="1">
      <alignment vertical="center" wrapText="1"/>
    </xf>
    <xf numFmtId="0" fontId="7" fillId="0" borderId="6" xfId="0" applyFont="1" applyBorder="1" applyAlignment="1">
      <alignment horizontal="right" vertical="center"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9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5.xml"/><Relationship Id="rId26" Type="http://schemas.openxmlformats.org/officeDocument/2006/relationships/externalLink" Target="externalLinks/externalLink13.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externalLink" Target="externalLinks/externalLink8.xml"/><Relationship Id="rId34" Type="http://schemas.openxmlformats.org/officeDocument/2006/relationships/externalLink" Target="externalLinks/externalLink21.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4.xml"/><Relationship Id="rId25" Type="http://schemas.openxmlformats.org/officeDocument/2006/relationships/externalLink" Target="externalLinks/externalLink12.xml"/><Relationship Id="rId33" Type="http://schemas.openxmlformats.org/officeDocument/2006/relationships/externalLink" Target="externalLinks/externalLink20.xml"/><Relationship Id="rId38" Type="http://schemas.openxmlformats.org/officeDocument/2006/relationships/externalLink" Target="externalLinks/externalLink25.xml"/><Relationship Id="rId2" Type="http://schemas.openxmlformats.org/officeDocument/2006/relationships/worksheet" Target="worksheets/sheet2.xml"/><Relationship Id="rId16" Type="http://schemas.openxmlformats.org/officeDocument/2006/relationships/externalLink" Target="externalLinks/externalLink3.xml"/><Relationship Id="rId20" Type="http://schemas.openxmlformats.org/officeDocument/2006/relationships/externalLink" Target="externalLinks/externalLink7.xml"/><Relationship Id="rId29" Type="http://schemas.openxmlformats.org/officeDocument/2006/relationships/externalLink" Target="externalLinks/externalLink16.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1.xml"/><Relationship Id="rId32" Type="http://schemas.openxmlformats.org/officeDocument/2006/relationships/externalLink" Target="externalLinks/externalLink19.xml"/><Relationship Id="rId37" Type="http://schemas.openxmlformats.org/officeDocument/2006/relationships/externalLink" Target="externalLinks/externalLink24.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externalLink" Target="externalLinks/externalLink2.xml"/><Relationship Id="rId23" Type="http://schemas.openxmlformats.org/officeDocument/2006/relationships/externalLink" Target="externalLinks/externalLink10.xml"/><Relationship Id="rId28" Type="http://schemas.openxmlformats.org/officeDocument/2006/relationships/externalLink" Target="externalLinks/externalLink15.xml"/><Relationship Id="rId36" Type="http://schemas.openxmlformats.org/officeDocument/2006/relationships/externalLink" Target="externalLinks/externalLink23.xml"/><Relationship Id="rId10" Type="http://schemas.openxmlformats.org/officeDocument/2006/relationships/worksheet" Target="worksheets/sheet10.xml"/><Relationship Id="rId19" Type="http://schemas.openxmlformats.org/officeDocument/2006/relationships/externalLink" Target="externalLinks/externalLink6.xml"/><Relationship Id="rId31" Type="http://schemas.openxmlformats.org/officeDocument/2006/relationships/externalLink" Target="externalLinks/externalLink18.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1.xml"/><Relationship Id="rId22" Type="http://schemas.openxmlformats.org/officeDocument/2006/relationships/externalLink" Target="externalLinks/externalLink9.xml"/><Relationship Id="rId27" Type="http://schemas.openxmlformats.org/officeDocument/2006/relationships/externalLink" Target="externalLinks/externalLink14.xml"/><Relationship Id="rId30" Type="http://schemas.openxmlformats.org/officeDocument/2006/relationships/externalLink" Target="externalLinks/externalLink17.xml"/><Relationship Id="rId35" Type="http://schemas.openxmlformats.org/officeDocument/2006/relationships/externalLink" Target="externalLinks/externalLink2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(Formato!$F$249:$G$249,Formato!$H$249:$I$249)</c:f>
              <c:strCache>
                <c:ptCount val="3"/>
                <c:pt idx="0">
                  <c:v>Programado</c:v>
                </c:pt>
                <c:pt idx="2">
                  <c:v>Ejecutado</c:v>
                </c:pt>
              </c:strCache>
            </c:strRef>
          </c:cat>
          <c:val>
            <c:numRef>
              <c:f>(Formato!$F$250:$G$250,Formato!$H$250:$I$250)</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639158832"/>
        <c:axId val="-1639164272"/>
      </c:barChart>
      <c:catAx>
        <c:axId val="-16391588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39164272"/>
        <c:crosses val="autoZero"/>
        <c:auto val="0"/>
        <c:lblAlgn val="ctr"/>
        <c:lblOffset val="100"/>
        <c:tickMarkSkip val="1"/>
        <c:noMultiLvlLbl val="0"/>
      </c:catAx>
      <c:valAx>
        <c:axId val="-163916427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391588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(Formato!$E$163:$F$163,Formato!$G$163:$H$163)</c:f>
              <c:strCache>
                <c:ptCount val="3"/>
                <c:pt idx="0">
                  <c:v>Programado</c:v>
                </c:pt>
                <c:pt idx="2">
                  <c:v>Ejecutado</c:v>
                </c:pt>
              </c:strCache>
            </c:strRef>
          </c:cat>
          <c:val>
            <c:numRef>
              <c:f>(Formato!$E$164:$F$164,Formato!$G$164:$H$164)</c:f>
              <c:numCache>
                <c:formatCode>0.00%</c:formatCode>
                <c:ptCount val="4"/>
                <c:pt idx="0">
                  <c:v>0.60419999999999996</c:v>
                </c:pt>
                <c:pt idx="2">
                  <c:v>0.7601</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639163728"/>
        <c:axId val="-1222489872"/>
      </c:barChart>
      <c:catAx>
        <c:axId val="-16391637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222489872"/>
        <c:crosses val="autoZero"/>
        <c:auto val="0"/>
        <c:lblAlgn val="ctr"/>
        <c:lblOffset val="100"/>
        <c:tickMarkSkip val="1"/>
        <c:noMultiLvlLbl val="0"/>
      </c:catAx>
      <c:valAx>
        <c:axId val="-122248987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391637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(Formato!$F$210:$G$210,Formato!$H$210:$I$210)</c:f>
              <c:strCache>
                <c:ptCount val="3"/>
                <c:pt idx="0">
                  <c:v>Programado</c:v>
                </c:pt>
                <c:pt idx="2">
                  <c:v>Ejecutado</c:v>
                </c:pt>
              </c:strCache>
            </c:strRef>
          </c:cat>
          <c:val>
            <c:numRef>
              <c:f>(Formato!$F$211:$G$211,Formato!$H$211:$I$211)</c:f>
              <c:numCache>
                <c:formatCode>0.00%</c:formatCode>
                <c:ptCount val="4"/>
                <c:pt idx="0">
                  <c:v>0.47049999999999997</c:v>
                </c:pt>
                <c:pt idx="2">
                  <c:v>0.61170000000000002</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222492592"/>
        <c:axId val="-1222485520"/>
      </c:barChart>
      <c:catAx>
        <c:axId val="-12224925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222485520"/>
        <c:crosses val="autoZero"/>
        <c:auto val="0"/>
        <c:lblAlgn val="ctr"/>
        <c:lblOffset val="100"/>
        <c:tickMarkSkip val="1"/>
        <c:noMultiLvlLbl val="0"/>
      </c:catAx>
      <c:valAx>
        <c:axId val="-122248552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2224925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(Formato!$E$264:$F$264,Formato!$G$264:$H$264)</c:f>
              <c:strCache>
                <c:ptCount val="3"/>
                <c:pt idx="0">
                  <c:v>Programado</c:v>
                </c:pt>
                <c:pt idx="2">
                  <c:v>Ejecutado</c:v>
                </c:pt>
              </c:strCache>
            </c:strRef>
          </c:cat>
          <c:val>
            <c:numRef>
              <c:f>(Formato!$E$265:$F$265,Formato!$G$265:$H$265)</c:f>
              <c:numCache>
                <c:formatCode>0.00%</c:formatCode>
                <c:ptCount val="4"/>
                <c:pt idx="0">
                  <c:v>0.72510000000000008</c:v>
                </c:pt>
                <c:pt idx="2">
                  <c:v>0.81759999999999999</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222489328"/>
        <c:axId val="-1222490960"/>
      </c:barChart>
      <c:catAx>
        <c:axId val="-12224893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222490960"/>
        <c:crosses val="autoZero"/>
        <c:auto val="0"/>
        <c:lblAlgn val="ctr"/>
        <c:lblOffset val="100"/>
        <c:tickMarkSkip val="1"/>
        <c:noMultiLvlLbl val="0"/>
      </c:catAx>
      <c:valAx>
        <c:axId val="-122249096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2224893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(Formato!$F$283:$G$283,Formato!$H$283:$I$283)</c:f>
              <c:strCache>
                <c:ptCount val="3"/>
                <c:pt idx="0">
                  <c:v>Programado</c:v>
                </c:pt>
                <c:pt idx="2">
                  <c:v>Ejecutado</c:v>
                </c:pt>
              </c:strCache>
            </c:strRef>
          </c:cat>
          <c:val>
            <c:numRef>
              <c:f>(Formato!$F$284:$G$284,Formato!$H$298:$I$298)</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222494224"/>
        <c:axId val="-1222493680"/>
      </c:barChart>
      <c:catAx>
        <c:axId val="-12224942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222493680"/>
        <c:crosses val="autoZero"/>
        <c:auto val="0"/>
        <c:lblAlgn val="ctr"/>
        <c:lblOffset val="100"/>
        <c:tickMarkSkip val="1"/>
        <c:noMultiLvlLbl val="0"/>
      </c:catAx>
      <c:valAx>
        <c:axId val="-12224936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2224942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Formato!$B$151:$D$156</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Formato!$H$151:$H$156</c:f>
              <c:numCache>
                <c:formatCode>0.00%</c:formatCode>
                <c:ptCount val="6"/>
                <c:pt idx="0">
                  <c:v>0.7601</c:v>
                </c:pt>
                <c:pt idx="1">
                  <c:v>0.61170000000000002</c:v>
                </c:pt>
                <c:pt idx="2" formatCode="0%">
                  <c:v>1</c:v>
                </c:pt>
                <c:pt idx="3">
                  <c:v>0.81759999999999999</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222487152"/>
        <c:axId val="-1222486608"/>
      </c:barChart>
      <c:catAx>
        <c:axId val="-122248715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222486608"/>
        <c:crosses val="autoZero"/>
        <c:auto val="1"/>
        <c:lblAlgn val="ctr"/>
        <c:lblOffset val="100"/>
        <c:noMultiLvlLbl val="0"/>
      </c:catAx>
      <c:valAx>
        <c:axId val="-1222486608"/>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2224871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g"/><Relationship Id="rId3" Type="http://schemas.openxmlformats.org/officeDocument/2006/relationships/image" Target="../media/image9.jpg"/><Relationship Id="rId7" Type="http://schemas.openxmlformats.org/officeDocument/2006/relationships/image" Target="../media/image13.jpg"/><Relationship Id="rId12" Type="http://schemas.openxmlformats.org/officeDocument/2006/relationships/image" Target="../media/image18.jp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11" Type="http://schemas.openxmlformats.org/officeDocument/2006/relationships/image" Target="../media/image17.jpg"/><Relationship Id="rId5" Type="http://schemas.openxmlformats.org/officeDocument/2006/relationships/image" Target="../media/image11.jpg"/><Relationship Id="rId10" Type="http://schemas.openxmlformats.org/officeDocument/2006/relationships/image" Target="../media/image16.jpg"/><Relationship Id="rId4" Type="http://schemas.openxmlformats.org/officeDocument/2006/relationships/image" Target="../media/image10.jpg"/><Relationship Id="rId9" Type="http://schemas.openxmlformats.org/officeDocument/2006/relationships/image" Target="../media/image15.jpg"/></Relationships>
</file>

<file path=xl/drawings/_rels/drawing4.xml.rels><?xml version="1.0" encoding="UTF-8" standalone="yes"?>
<Relationships xmlns="http://schemas.openxmlformats.org/package/2006/relationships"><Relationship Id="rId8" Type="http://schemas.openxmlformats.org/officeDocument/2006/relationships/image" Target="../media/image25.jpeg"/><Relationship Id="rId3" Type="http://schemas.openxmlformats.org/officeDocument/2006/relationships/image" Target="../media/image20.jpeg"/><Relationship Id="rId7" Type="http://schemas.openxmlformats.org/officeDocument/2006/relationships/image" Target="../media/image24.jpeg"/><Relationship Id="rId12" Type="http://schemas.openxmlformats.org/officeDocument/2006/relationships/image" Target="../media/image29.jpeg"/><Relationship Id="rId2" Type="http://schemas.openxmlformats.org/officeDocument/2006/relationships/image" Target="../media/image19.png"/><Relationship Id="rId1" Type="http://schemas.openxmlformats.org/officeDocument/2006/relationships/image" Target="../media/image7.jpeg"/><Relationship Id="rId6" Type="http://schemas.openxmlformats.org/officeDocument/2006/relationships/image" Target="../media/image23.jpeg"/><Relationship Id="rId11" Type="http://schemas.openxmlformats.org/officeDocument/2006/relationships/image" Target="../media/image28.jpeg"/><Relationship Id="rId5" Type="http://schemas.openxmlformats.org/officeDocument/2006/relationships/image" Target="../media/image22.jpeg"/><Relationship Id="rId10" Type="http://schemas.openxmlformats.org/officeDocument/2006/relationships/image" Target="../media/image27.jpeg"/><Relationship Id="rId4" Type="http://schemas.openxmlformats.org/officeDocument/2006/relationships/image" Target="../media/image21.jpeg"/><Relationship Id="rId9" Type="http://schemas.openxmlformats.org/officeDocument/2006/relationships/image" Target="../media/image26.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5.jpeg"/><Relationship Id="rId13" Type="http://schemas.openxmlformats.org/officeDocument/2006/relationships/image" Target="../media/image40.jpeg"/><Relationship Id="rId3" Type="http://schemas.openxmlformats.org/officeDocument/2006/relationships/image" Target="../media/image30.jpeg"/><Relationship Id="rId7" Type="http://schemas.openxmlformats.org/officeDocument/2006/relationships/image" Target="../media/image34.jpeg"/><Relationship Id="rId12" Type="http://schemas.openxmlformats.org/officeDocument/2006/relationships/image" Target="../media/image39.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33.jpeg"/><Relationship Id="rId11" Type="http://schemas.openxmlformats.org/officeDocument/2006/relationships/image" Target="../media/image38.jpeg"/><Relationship Id="rId5" Type="http://schemas.openxmlformats.org/officeDocument/2006/relationships/image" Target="../media/image32.jpeg"/><Relationship Id="rId10" Type="http://schemas.openxmlformats.org/officeDocument/2006/relationships/image" Target="../media/image37.jpeg"/><Relationship Id="rId4" Type="http://schemas.openxmlformats.org/officeDocument/2006/relationships/image" Target="../media/image31.jpeg"/><Relationship Id="rId9" Type="http://schemas.openxmlformats.org/officeDocument/2006/relationships/image" Target="../media/image36.jpeg"/><Relationship Id="rId14" Type="http://schemas.openxmlformats.org/officeDocument/2006/relationships/image" Target="../media/image41.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7.jpeg"/><Relationship Id="rId13" Type="http://schemas.openxmlformats.org/officeDocument/2006/relationships/image" Target="../media/image52.jpeg"/><Relationship Id="rId18" Type="http://schemas.openxmlformats.org/officeDocument/2006/relationships/image" Target="../media/image57.jpeg"/><Relationship Id="rId3" Type="http://schemas.openxmlformats.org/officeDocument/2006/relationships/image" Target="../media/image42.jpeg"/><Relationship Id="rId7" Type="http://schemas.openxmlformats.org/officeDocument/2006/relationships/image" Target="../media/image46.jpeg"/><Relationship Id="rId12" Type="http://schemas.openxmlformats.org/officeDocument/2006/relationships/image" Target="../media/image51.jpeg"/><Relationship Id="rId17" Type="http://schemas.openxmlformats.org/officeDocument/2006/relationships/image" Target="../media/image56.jpeg"/><Relationship Id="rId2" Type="http://schemas.openxmlformats.org/officeDocument/2006/relationships/image" Target="../media/image8.png"/><Relationship Id="rId16" Type="http://schemas.openxmlformats.org/officeDocument/2006/relationships/image" Target="../media/image55.jpeg"/><Relationship Id="rId1" Type="http://schemas.openxmlformats.org/officeDocument/2006/relationships/image" Target="../media/image7.jpeg"/><Relationship Id="rId6" Type="http://schemas.openxmlformats.org/officeDocument/2006/relationships/image" Target="../media/image45.jpeg"/><Relationship Id="rId11" Type="http://schemas.openxmlformats.org/officeDocument/2006/relationships/image" Target="../media/image50.jpeg"/><Relationship Id="rId5" Type="http://schemas.openxmlformats.org/officeDocument/2006/relationships/image" Target="../media/image44.jpeg"/><Relationship Id="rId15" Type="http://schemas.openxmlformats.org/officeDocument/2006/relationships/image" Target="../media/image54.jpeg"/><Relationship Id="rId10" Type="http://schemas.openxmlformats.org/officeDocument/2006/relationships/image" Target="../media/image49.jpeg"/><Relationship Id="rId4" Type="http://schemas.openxmlformats.org/officeDocument/2006/relationships/image" Target="../media/image43.jpeg"/><Relationship Id="rId9" Type="http://schemas.openxmlformats.org/officeDocument/2006/relationships/image" Target="../media/image48.jpeg"/><Relationship Id="rId14" Type="http://schemas.openxmlformats.org/officeDocument/2006/relationships/image" Target="../media/image53.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8.jpeg"/><Relationship Id="rId18" Type="http://schemas.openxmlformats.org/officeDocument/2006/relationships/image" Target="../media/image73.jpeg"/><Relationship Id="rId26" Type="http://schemas.openxmlformats.org/officeDocument/2006/relationships/image" Target="../media/image81.jpeg"/><Relationship Id="rId39" Type="http://schemas.openxmlformats.org/officeDocument/2006/relationships/image" Target="../media/image94.jpeg"/><Relationship Id="rId3" Type="http://schemas.openxmlformats.org/officeDocument/2006/relationships/image" Target="../media/image58.jpeg"/><Relationship Id="rId21" Type="http://schemas.openxmlformats.org/officeDocument/2006/relationships/image" Target="../media/image76.jpeg"/><Relationship Id="rId34" Type="http://schemas.openxmlformats.org/officeDocument/2006/relationships/image" Target="../media/image89.jpeg"/><Relationship Id="rId42" Type="http://schemas.openxmlformats.org/officeDocument/2006/relationships/image" Target="../media/image97.jpeg"/><Relationship Id="rId47" Type="http://schemas.openxmlformats.org/officeDocument/2006/relationships/image" Target="../media/image102.jpeg"/><Relationship Id="rId50" Type="http://schemas.openxmlformats.org/officeDocument/2006/relationships/image" Target="../media/image105.jpeg"/><Relationship Id="rId7" Type="http://schemas.openxmlformats.org/officeDocument/2006/relationships/image" Target="../media/image62.jpeg"/><Relationship Id="rId12" Type="http://schemas.openxmlformats.org/officeDocument/2006/relationships/image" Target="../media/image67.jpeg"/><Relationship Id="rId17" Type="http://schemas.openxmlformats.org/officeDocument/2006/relationships/image" Target="../media/image72.jpeg"/><Relationship Id="rId25" Type="http://schemas.openxmlformats.org/officeDocument/2006/relationships/image" Target="../media/image80.jpeg"/><Relationship Id="rId33" Type="http://schemas.openxmlformats.org/officeDocument/2006/relationships/image" Target="../media/image88.jpeg"/><Relationship Id="rId38" Type="http://schemas.openxmlformats.org/officeDocument/2006/relationships/image" Target="../media/image93.jpeg"/><Relationship Id="rId46" Type="http://schemas.openxmlformats.org/officeDocument/2006/relationships/image" Target="../media/image101.jpeg"/><Relationship Id="rId2" Type="http://schemas.openxmlformats.org/officeDocument/2006/relationships/image" Target="../media/image8.png"/><Relationship Id="rId16" Type="http://schemas.openxmlformats.org/officeDocument/2006/relationships/image" Target="../media/image71.jpeg"/><Relationship Id="rId20" Type="http://schemas.openxmlformats.org/officeDocument/2006/relationships/image" Target="../media/image75.jpeg"/><Relationship Id="rId29" Type="http://schemas.openxmlformats.org/officeDocument/2006/relationships/image" Target="../media/image84.jpeg"/><Relationship Id="rId41" Type="http://schemas.openxmlformats.org/officeDocument/2006/relationships/image" Target="../media/image96.jpeg"/><Relationship Id="rId54" Type="http://schemas.openxmlformats.org/officeDocument/2006/relationships/image" Target="../media/image109.jpeg"/><Relationship Id="rId1" Type="http://schemas.openxmlformats.org/officeDocument/2006/relationships/image" Target="../media/image7.jpeg"/><Relationship Id="rId6" Type="http://schemas.openxmlformats.org/officeDocument/2006/relationships/image" Target="../media/image61.jpeg"/><Relationship Id="rId11" Type="http://schemas.openxmlformats.org/officeDocument/2006/relationships/image" Target="../media/image66.jpeg"/><Relationship Id="rId24" Type="http://schemas.openxmlformats.org/officeDocument/2006/relationships/image" Target="../media/image79.jpeg"/><Relationship Id="rId32" Type="http://schemas.openxmlformats.org/officeDocument/2006/relationships/image" Target="../media/image87.jpeg"/><Relationship Id="rId37" Type="http://schemas.openxmlformats.org/officeDocument/2006/relationships/image" Target="../media/image92.jpeg"/><Relationship Id="rId40" Type="http://schemas.openxmlformats.org/officeDocument/2006/relationships/image" Target="../media/image95.jpeg"/><Relationship Id="rId45" Type="http://schemas.openxmlformats.org/officeDocument/2006/relationships/image" Target="../media/image100.jpeg"/><Relationship Id="rId53" Type="http://schemas.openxmlformats.org/officeDocument/2006/relationships/image" Target="../media/image108.jpeg"/><Relationship Id="rId5" Type="http://schemas.openxmlformats.org/officeDocument/2006/relationships/image" Target="../media/image60.jpeg"/><Relationship Id="rId15" Type="http://schemas.openxmlformats.org/officeDocument/2006/relationships/image" Target="../media/image70.jpeg"/><Relationship Id="rId23" Type="http://schemas.openxmlformats.org/officeDocument/2006/relationships/image" Target="../media/image78.jpeg"/><Relationship Id="rId28" Type="http://schemas.openxmlformats.org/officeDocument/2006/relationships/image" Target="../media/image83.jpeg"/><Relationship Id="rId36" Type="http://schemas.openxmlformats.org/officeDocument/2006/relationships/image" Target="../media/image91.jpeg"/><Relationship Id="rId49" Type="http://schemas.openxmlformats.org/officeDocument/2006/relationships/image" Target="../media/image104.jpeg"/><Relationship Id="rId10" Type="http://schemas.openxmlformats.org/officeDocument/2006/relationships/image" Target="../media/image65.jpeg"/><Relationship Id="rId19" Type="http://schemas.openxmlformats.org/officeDocument/2006/relationships/image" Target="../media/image74.jpeg"/><Relationship Id="rId31" Type="http://schemas.openxmlformats.org/officeDocument/2006/relationships/image" Target="../media/image86.jpeg"/><Relationship Id="rId44" Type="http://schemas.openxmlformats.org/officeDocument/2006/relationships/image" Target="../media/image99.jpeg"/><Relationship Id="rId52" Type="http://schemas.openxmlformats.org/officeDocument/2006/relationships/image" Target="../media/image107.jpeg"/><Relationship Id="rId4" Type="http://schemas.openxmlformats.org/officeDocument/2006/relationships/image" Target="../media/image59.jpeg"/><Relationship Id="rId9" Type="http://schemas.openxmlformats.org/officeDocument/2006/relationships/image" Target="../media/image64.jpeg"/><Relationship Id="rId14" Type="http://schemas.openxmlformats.org/officeDocument/2006/relationships/image" Target="../media/image69.jpeg"/><Relationship Id="rId22" Type="http://schemas.openxmlformats.org/officeDocument/2006/relationships/image" Target="../media/image77.jpeg"/><Relationship Id="rId27" Type="http://schemas.openxmlformats.org/officeDocument/2006/relationships/image" Target="../media/image82.jpeg"/><Relationship Id="rId30" Type="http://schemas.openxmlformats.org/officeDocument/2006/relationships/image" Target="../media/image85.jpeg"/><Relationship Id="rId35" Type="http://schemas.openxmlformats.org/officeDocument/2006/relationships/image" Target="../media/image90.jpeg"/><Relationship Id="rId43" Type="http://schemas.openxmlformats.org/officeDocument/2006/relationships/image" Target="../media/image98.jpeg"/><Relationship Id="rId48" Type="http://schemas.openxmlformats.org/officeDocument/2006/relationships/image" Target="../media/image103.jpeg"/><Relationship Id="rId8" Type="http://schemas.openxmlformats.org/officeDocument/2006/relationships/image" Target="../media/image63.jpeg"/><Relationship Id="rId51" Type="http://schemas.openxmlformats.org/officeDocument/2006/relationships/image" Target="../media/image106.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5.jpeg"/><Relationship Id="rId13" Type="http://schemas.openxmlformats.org/officeDocument/2006/relationships/image" Target="../media/image120.jpeg"/><Relationship Id="rId3" Type="http://schemas.openxmlformats.org/officeDocument/2006/relationships/image" Target="../media/image110.jpeg"/><Relationship Id="rId7" Type="http://schemas.openxmlformats.org/officeDocument/2006/relationships/image" Target="../media/image114.jpeg"/><Relationship Id="rId12" Type="http://schemas.openxmlformats.org/officeDocument/2006/relationships/image" Target="../media/image119.jpeg"/><Relationship Id="rId2" Type="http://schemas.openxmlformats.org/officeDocument/2006/relationships/image" Target="../media/image19.png"/><Relationship Id="rId1" Type="http://schemas.openxmlformats.org/officeDocument/2006/relationships/image" Target="../media/image7.jpeg"/><Relationship Id="rId6" Type="http://schemas.openxmlformats.org/officeDocument/2006/relationships/image" Target="../media/image113.jpeg"/><Relationship Id="rId11" Type="http://schemas.openxmlformats.org/officeDocument/2006/relationships/image" Target="../media/image118.jpeg"/><Relationship Id="rId5" Type="http://schemas.openxmlformats.org/officeDocument/2006/relationships/image" Target="../media/image112.jpeg"/><Relationship Id="rId15" Type="http://schemas.openxmlformats.org/officeDocument/2006/relationships/image" Target="../media/image122.jpeg"/><Relationship Id="rId10" Type="http://schemas.openxmlformats.org/officeDocument/2006/relationships/image" Target="../media/image117.jpeg"/><Relationship Id="rId4" Type="http://schemas.openxmlformats.org/officeDocument/2006/relationships/image" Target="../media/image111.jpeg"/><Relationship Id="rId9" Type="http://schemas.openxmlformats.org/officeDocument/2006/relationships/image" Target="../media/image116.jpeg"/><Relationship Id="rId14" Type="http://schemas.openxmlformats.org/officeDocument/2006/relationships/image" Target="../media/image121.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34.jpeg"/><Relationship Id="rId18" Type="http://schemas.openxmlformats.org/officeDocument/2006/relationships/image" Target="../media/image139.jpeg"/><Relationship Id="rId26" Type="http://schemas.openxmlformats.org/officeDocument/2006/relationships/image" Target="../media/image147.jpeg"/><Relationship Id="rId39" Type="http://schemas.openxmlformats.org/officeDocument/2006/relationships/image" Target="../media/image160.jpeg"/><Relationship Id="rId21" Type="http://schemas.openxmlformats.org/officeDocument/2006/relationships/image" Target="../media/image142.jpeg"/><Relationship Id="rId34" Type="http://schemas.openxmlformats.org/officeDocument/2006/relationships/image" Target="../media/image155.jpeg"/><Relationship Id="rId42" Type="http://schemas.openxmlformats.org/officeDocument/2006/relationships/image" Target="../media/image163.jpeg"/><Relationship Id="rId47" Type="http://schemas.openxmlformats.org/officeDocument/2006/relationships/image" Target="../media/image168.jpeg"/><Relationship Id="rId50" Type="http://schemas.openxmlformats.org/officeDocument/2006/relationships/image" Target="../media/image171.jpeg"/><Relationship Id="rId55" Type="http://schemas.openxmlformats.org/officeDocument/2006/relationships/image" Target="../media/image176.jpeg"/><Relationship Id="rId7" Type="http://schemas.openxmlformats.org/officeDocument/2006/relationships/image" Target="../media/image128.jpeg"/><Relationship Id="rId2" Type="http://schemas.openxmlformats.org/officeDocument/2006/relationships/image" Target="../media/image123.png"/><Relationship Id="rId16" Type="http://schemas.openxmlformats.org/officeDocument/2006/relationships/image" Target="../media/image137.jpeg"/><Relationship Id="rId20" Type="http://schemas.openxmlformats.org/officeDocument/2006/relationships/image" Target="../media/image141.jpeg"/><Relationship Id="rId29" Type="http://schemas.openxmlformats.org/officeDocument/2006/relationships/image" Target="../media/image150.jpeg"/><Relationship Id="rId41" Type="http://schemas.openxmlformats.org/officeDocument/2006/relationships/image" Target="../media/image162.jpeg"/><Relationship Id="rId54" Type="http://schemas.openxmlformats.org/officeDocument/2006/relationships/image" Target="../media/image175.jpeg"/><Relationship Id="rId62" Type="http://schemas.openxmlformats.org/officeDocument/2006/relationships/image" Target="../media/image183.jpeg"/><Relationship Id="rId1" Type="http://schemas.openxmlformats.org/officeDocument/2006/relationships/image" Target="../media/image7.jpeg"/><Relationship Id="rId6" Type="http://schemas.openxmlformats.org/officeDocument/2006/relationships/image" Target="../media/image127.jpeg"/><Relationship Id="rId11" Type="http://schemas.openxmlformats.org/officeDocument/2006/relationships/image" Target="../media/image132.jpeg"/><Relationship Id="rId24" Type="http://schemas.openxmlformats.org/officeDocument/2006/relationships/image" Target="../media/image145.jpeg"/><Relationship Id="rId32" Type="http://schemas.openxmlformats.org/officeDocument/2006/relationships/image" Target="../media/image153.jpeg"/><Relationship Id="rId37" Type="http://schemas.openxmlformats.org/officeDocument/2006/relationships/image" Target="../media/image158.jpeg"/><Relationship Id="rId40" Type="http://schemas.openxmlformats.org/officeDocument/2006/relationships/image" Target="../media/image161.jpeg"/><Relationship Id="rId45" Type="http://schemas.openxmlformats.org/officeDocument/2006/relationships/image" Target="../media/image166.jpeg"/><Relationship Id="rId53" Type="http://schemas.openxmlformats.org/officeDocument/2006/relationships/image" Target="../media/image174.jpeg"/><Relationship Id="rId58" Type="http://schemas.openxmlformats.org/officeDocument/2006/relationships/image" Target="../media/image179.jpeg"/><Relationship Id="rId5" Type="http://schemas.openxmlformats.org/officeDocument/2006/relationships/image" Target="../media/image126.jpeg"/><Relationship Id="rId15" Type="http://schemas.openxmlformats.org/officeDocument/2006/relationships/image" Target="../media/image136.jpeg"/><Relationship Id="rId23" Type="http://schemas.openxmlformats.org/officeDocument/2006/relationships/image" Target="../media/image144.jpeg"/><Relationship Id="rId28" Type="http://schemas.openxmlformats.org/officeDocument/2006/relationships/image" Target="../media/image149.jpeg"/><Relationship Id="rId36" Type="http://schemas.openxmlformats.org/officeDocument/2006/relationships/image" Target="../media/image157.jpeg"/><Relationship Id="rId49" Type="http://schemas.openxmlformats.org/officeDocument/2006/relationships/image" Target="../media/image170.jpeg"/><Relationship Id="rId57" Type="http://schemas.openxmlformats.org/officeDocument/2006/relationships/image" Target="../media/image178.jpeg"/><Relationship Id="rId61" Type="http://schemas.openxmlformats.org/officeDocument/2006/relationships/image" Target="../media/image182.jpeg"/><Relationship Id="rId10" Type="http://schemas.openxmlformats.org/officeDocument/2006/relationships/image" Target="../media/image131.jpeg"/><Relationship Id="rId19" Type="http://schemas.openxmlformats.org/officeDocument/2006/relationships/image" Target="../media/image140.jpeg"/><Relationship Id="rId31" Type="http://schemas.openxmlformats.org/officeDocument/2006/relationships/image" Target="../media/image152.jpeg"/><Relationship Id="rId44" Type="http://schemas.openxmlformats.org/officeDocument/2006/relationships/image" Target="../media/image165.jpeg"/><Relationship Id="rId52" Type="http://schemas.openxmlformats.org/officeDocument/2006/relationships/image" Target="../media/image173.jpeg"/><Relationship Id="rId60" Type="http://schemas.openxmlformats.org/officeDocument/2006/relationships/image" Target="../media/image181.jpeg"/><Relationship Id="rId4" Type="http://schemas.openxmlformats.org/officeDocument/2006/relationships/image" Target="../media/image125.jpeg"/><Relationship Id="rId9" Type="http://schemas.openxmlformats.org/officeDocument/2006/relationships/image" Target="../media/image130.jpeg"/><Relationship Id="rId14" Type="http://schemas.openxmlformats.org/officeDocument/2006/relationships/image" Target="../media/image135.jpeg"/><Relationship Id="rId22" Type="http://schemas.openxmlformats.org/officeDocument/2006/relationships/image" Target="../media/image143.jpeg"/><Relationship Id="rId27" Type="http://schemas.openxmlformats.org/officeDocument/2006/relationships/image" Target="../media/image148.jpeg"/><Relationship Id="rId30" Type="http://schemas.openxmlformats.org/officeDocument/2006/relationships/image" Target="../media/image151.jpeg"/><Relationship Id="rId35" Type="http://schemas.openxmlformats.org/officeDocument/2006/relationships/image" Target="../media/image156.jpeg"/><Relationship Id="rId43" Type="http://schemas.openxmlformats.org/officeDocument/2006/relationships/image" Target="../media/image164.jpeg"/><Relationship Id="rId48" Type="http://schemas.openxmlformats.org/officeDocument/2006/relationships/image" Target="../media/image169.jpeg"/><Relationship Id="rId56" Type="http://schemas.openxmlformats.org/officeDocument/2006/relationships/image" Target="../media/image177.jpeg"/><Relationship Id="rId8" Type="http://schemas.openxmlformats.org/officeDocument/2006/relationships/image" Target="../media/image129.jpeg"/><Relationship Id="rId51" Type="http://schemas.openxmlformats.org/officeDocument/2006/relationships/image" Target="../media/image172.jpeg"/><Relationship Id="rId3" Type="http://schemas.openxmlformats.org/officeDocument/2006/relationships/image" Target="../media/image124.jpeg"/><Relationship Id="rId12" Type="http://schemas.openxmlformats.org/officeDocument/2006/relationships/image" Target="../media/image133.jpeg"/><Relationship Id="rId17" Type="http://schemas.openxmlformats.org/officeDocument/2006/relationships/image" Target="../media/image138.jpeg"/><Relationship Id="rId25" Type="http://schemas.openxmlformats.org/officeDocument/2006/relationships/image" Target="../media/image146.jpeg"/><Relationship Id="rId33" Type="http://schemas.openxmlformats.org/officeDocument/2006/relationships/image" Target="../media/image154.jpeg"/><Relationship Id="rId38" Type="http://schemas.openxmlformats.org/officeDocument/2006/relationships/image" Target="../media/image159.jpeg"/><Relationship Id="rId46" Type="http://schemas.openxmlformats.org/officeDocument/2006/relationships/image" Target="../media/image167.jpeg"/><Relationship Id="rId59" Type="http://schemas.openxmlformats.org/officeDocument/2006/relationships/image" Target="../media/image180.jpeg"/></Relationships>
</file>

<file path=xl/drawings/_rels/drawing10.xml.rels><?xml version="1.0" encoding="UTF-8" standalone="yes"?>
<Relationships xmlns="http://schemas.openxmlformats.org/package/2006/relationships"><Relationship Id="rId13" Type="http://schemas.openxmlformats.org/officeDocument/2006/relationships/image" Target="../media/image194.jpeg"/><Relationship Id="rId18" Type="http://schemas.openxmlformats.org/officeDocument/2006/relationships/image" Target="../media/image199.jpeg"/><Relationship Id="rId26" Type="http://schemas.openxmlformats.org/officeDocument/2006/relationships/image" Target="../media/image207.jpeg"/><Relationship Id="rId39" Type="http://schemas.openxmlformats.org/officeDocument/2006/relationships/image" Target="../media/image220.jpeg"/><Relationship Id="rId21" Type="http://schemas.openxmlformats.org/officeDocument/2006/relationships/image" Target="../media/image202.jpeg"/><Relationship Id="rId34" Type="http://schemas.openxmlformats.org/officeDocument/2006/relationships/image" Target="../media/image215.jpeg"/><Relationship Id="rId42" Type="http://schemas.openxmlformats.org/officeDocument/2006/relationships/image" Target="../media/image223.jpeg"/><Relationship Id="rId47" Type="http://schemas.openxmlformats.org/officeDocument/2006/relationships/image" Target="../media/image228.jpeg"/><Relationship Id="rId50" Type="http://schemas.openxmlformats.org/officeDocument/2006/relationships/image" Target="../media/image231.jpeg"/><Relationship Id="rId55" Type="http://schemas.openxmlformats.org/officeDocument/2006/relationships/image" Target="../media/image236.jpeg"/><Relationship Id="rId63" Type="http://schemas.openxmlformats.org/officeDocument/2006/relationships/image" Target="../media/image244.jpeg"/><Relationship Id="rId7" Type="http://schemas.openxmlformats.org/officeDocument/2006/relationships/image" Target="../media/image188.jpeg"/><Relationship Id="rId2" Type="http://schemas.openxmlformats.org/officeDocument/2006/relationships/image" Target="../media/image123.png"/><Relationship Id="rId16" Type="http://schemas.openxmlformats.org/officeDocument/2006/relationships/image" Target="../media/image197.jpeg"/><Relationship Id="rId20" Type="http://schemas.openxmlformats.org/officeDocument/2006/relationships/image" Target="../media/image201.jpeg"/><Relationship Id="rId29" Type="http://schemas.openxmlformats.org/officeDocument/2006/relationships/image" Target="../media/image210.jpeg"/><Relationship Id="rId41" Type="http://schemas.openxmlformats.org/officeDocument/2006/relationships/image" Target="../media/image222.jpeg"/><Relationship Id="rId54" Type="http://schemas.openxmlformats.org/officeDocument/2006/relationships/image" Target="../media/image235.jpeg"/><Relationship Id="rId62" Type="http://schemas.openxmlformats.org/officeDocument/2006/relationships/image" Target="../media/image243.jpeg"/><Relationship Id="rId1" Type="http://schemas.openxmlformats.org/officeDocument/2006/relationships/image" Target="../media/image7.jpeg"/><Relationship Id="rId6" Type="http://schemas.openxmlformats.org/officeDocument/2006/relationships/image" Target="../media/image187.jpeg"/><Relationship Id="rId11" Type="http://schemas.openxmlformats.org/officeDocument/2006/relationships/image" Target="../media/image192.jpeg"/><Relationship Id="rId24" Type="http://schemas.openxmlformats.org/officeDocument/2006/relationships/image" Target="../media/image205.jpeg"/><Relationship Id="rId32" Type="http://schemas.openxmlformats.org/officeDocument/2006/relationships/image" Target="../media/image213.jpeg"/><Relationship Id="rId37" Type="http://schemas.openxmlformats.org/officeDocument/2006/relationships/image" Target="../media/image218.jpeg"/><Relationship Id="rId40" Type="http://schemas.openxmlformats.org/officeDocument/2006/relationships/image" Target="../media/image221.jpeg"/><Relationship Id="rId45" Type="http://schemas.openxmlformats.org/officeDocument/2006/relationships/image" Target="../media/image226.jpeg"/><Relationship Id="rId53" Type="http://schemas.openxmlformats.org/officeDocument/2006/relationships/image" Target="../media/image234.jpeg"/><Relationship Id="rId58" Type="http://schemas.openxmlformats.org/officeDocument/2006/relationships/image" Target="../media/image239.jpeg"/><Relationship Id="rId5" Type="http://schemas.openxmlformats.org/officeDocument/2006/relationships/image" Target="../media/image186.jpeg"/><Relationship Id="rId15" Type="http://schemas.openxmlformats.org/officeDocument/2006/relationships/image" Target="../media/image196.jpeg"/><Relationship Id="rId23" Type="http://schemas.openxmlformats.org/officeDocument/2006/relationships/image" Target="../media/image204.jpeg"/><Relationship Id="rId28" Type="http://schemas.openxmlformats.org/officeDocument/2006/relationships/image" Target="../media/image209.jpeg"/><Relationship Id="rId36" Type="http://schemas.openxmlformats.org/officeDocument/2006/relationships/image" Target="../media/image217.jpeg"/><Relationship Id="rId49" Type="http://schemas.openxmlformats.org/officeDocument/2006/relationships/image" Target="../media/image230.jpeg"/><Relationship Id="rId57" Type="http://schemas.openxmlformats.org/officeDocument/2006/relationships/image" Target="../media/image238.jpeg"/><Relationship Id="rId61" Type="http://schemas.openxmlformats.org/officeDocument/2006/relationships/image" Target="../media/image242.jpeg"/><Relationship Id="rId10" Type="http://schemas.openxmlformats.org/officeDocument/2006/relationships/image" Target="../media/image191.jpeg"/><Relationship Id="rId19" Type="http://schemas.openxmlformats.org/officeDocument/2006/relationships/image" Target="../media/image200.jpeg"/><Relationship Id="rId31" Type="http://schemas.openxmlformats.org/officeDocument/2006/relationships/image" Target="../media/image212.jpeg"/><Relationship Id="rId44" Type="http://schemas.openxmlformats.org/officeDocument/2006/relationships/image" Target="../media/image225.jpeg"/><Relationship Id="rId52" Type="http://schemas.openxmlformats.org/officeDocument/2006/relationships/image" Target="../media/image233.jpeg"/><Relationship Id="rId60" Type="http://schemas.openxmlformats.org/officeDocument/2006/relationships/image" Target="../media/image241.jpeg"/><Relationship Id="rId4" Type="http://schemas.openxmlformats.org/officeDocument/2006/relationships/image" Target="../media/image185.jpeg"/><Relationship Id="rId9" Type="http://schemas.openxmlformats.org/officeDocument/2006/relationships/image" Target="../media/image190.jpeg"/><Relationship Id="rId14" Type="http://schemas.openxmlformats.org/officeDocument/2006/relationships/image" Target="../media/image195.jpeg"/><Relationship Id="rId22" Type="http://schemas.openxmlformats.org/officeDocument/2006/relationships/image" Target="../media/image203.jpeg"/><Relationship Id="rId27" Type="http://schemas.openxmlformats.org/officeDocument/2006/relationships/image" Target="../media/image208.jpeg"/><Relationship Id="rId30" Type="http://schemas.openxmlformats.org/officeDocument/2006/relationships/image" Target="../media/image211.jpeg"/><Relationship Id="rId35" Type="http://schemas.openxmlformats.org/officeDocument/2006/relationships/image" Target="../media/image216.jpeg"/><Relationship Id="rId43" Type="http://schemas.openxmlformats.org/officeDocument/2006/relationships/image" Target="../media/image224.jpeg"/><Relationship Id="rId48" Type="http://schemas.openxmlformats.org/officeDocument/2006/relationships/image" Target="../media/image229.jpeg"/><Relationship Id="rId56" Type="http://schemas.openxmlformats.org/officeDocument/2006/relationships/image" Target="../media/image237.jpeg"/><Relationship Id="rId64" Type="http://schemas.openxmlformats.org/officeDocument/2006/relationships/image" Target="../media/image245.jpeg"/><Relationship Id="rId8" Type="http://schemas.openxmlformats.org/officeDocument/2006/relationships/image" Target="../media/image189.jpeg"/><Relationship Id="rId51" Type="http://schemas.openxmlformats.org/officeDocument/2006/relationships/image" Target="../media/image232.jpeg"/><Relationship Id="rId3" Type="http://schemas.openxmlformats.org/officeDocument/2006/relationships/image" Target="../media/image184.jpeg"/><Relationship Id="rId12" Type="http://schemas.openxmlformats.org/officeDocument/2006/relationships/image" Target="../media/image193.jpeg"/><Relationship Id="rId17" Type="http://schemas.openxmlformats.org/officeDocument/2006/relationships/image" Target="../media/image198.jpeg"/><Relationship Id="rId25" Type="http://schemas.openxmlformats.org/officeDocument/2006/relationships/image" Target="../media/image206.jpeg"/><Relationship Id="rId33" Type="http://schemas.openxmlformats.org/officeDocument/2006/relationships/image" Target="../media/image214.jpeg"/><Relationship Id="rId38" Type="http://schemas.openxmlformats.org/officeDocument/2006/relationships/image" Target="../media/image219.jpeg"/><Relationship Id="rId46" Type="http://schemas.openxmlformats.org/officeDocument/2006/relationships/image" Target="../media/image227.jpeg"/><Relationship Id="rId59" Type="http://schemas.openxmlformats.org/officeDocument/2006/relationships/image" Target="../media/image240.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251.jpeg"/><Relationship Id="rId3" Type="http://schemas.openxmlformats.org/officeDocument/2006/relationships/image" Target="../media/image246.jpeg"/><Relationship Id="rId7" Type="http://schemas.openxmlformats.org/officeDocument/2006/relationships/image" Target="../media/image250.jpeg"/><Relationship Id="rId12" Type="http://schemas.openxmlformats.org/officeDocument/2006/relationships/image" Target="../media/image255.jpeg"/><Relationship Id="rId2" Type="http://schemas.openxmlformats.org/officeDocument/2006/relationships/image" Target="../media/image123.png"/><Relationship Id="rId1" Type="http://schemas.openxmlformats.org/officeDocument/2006/relationships/image" Target="../media/image7.jpeg"/><Relationship Id="rId6" Type="http://schemas.openxmlformats.org/officeDocument/2006/relationships/image" Target="../media/image249.jpeg"/><Relationship Id="rId11" Type="http://schemas.openxmlformats.org/officeDocument/2006/relationships/image" Target="../media/image254.jpeg"/><Relationship Id="rId5" Type="http://schemas.openxmlformats.org/officeDocument/2006/relationships/image" Target="../media/image248.jpeg"/><Relationship Id="rId10" Type="http://schemas.openxmlformats.org/officeDocument/2006/relationships/image" Target="../media/image253.jpeg"/><Relationship Id="rId4" Type="http://schemas.openxmlformats.org/officeDocument/2006/relationships/image" Target="../media/image247.jpeg"/><Relationship Id="rId9" Type="http://schemas.openxmlformats.org/officeDocument/2006/relationships/image" Target="../media/image252.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261.jpeg"/><Relationship Id="rId13" Type="http://schemas.openxmlformats.org/officeDocument/2006/relationships/image" Target="../media/image266.jpeg"/><Relationship Id="rId18" Type="http://schemas.openxmlformats.org/officeDocument/2006/relationships/image" Target="../media/image271.jpeg"/><Relationship Id="rId26" Type="http://schemas.openxmlformats.org/officeDocument/2006/relationships/image" Target="../media/image279.jpeg"/><Relationship Id="rId3" Type="http://schemas.openxmlformats.org/officeDocument/2006/relationships/image" Target="../media/image256.jpeg"/><Relationship Id="rId21" Type="http://schemas.openxmlformats.org/officeDocument/2006/relationships/image" Target="../media/image274.jpeg"/><Relationship Id="rId7" Type="http://schemas.openxmlformats.org/officeDocument/2006/relationships/image" Target="../media/image260.jpeg"/><Relationship Id="rId12" Type="http://schemas.openxmlformats.org/officeDocument/2006/relationships/image" Target="../media/image265.jpeg"/><Relationship Id="rId17" Type="http://schemas.openxmlformats.org/officeDocument/2006/relationships/image" Target="../media/image270.jpeg"/><Relationship Id="rId25" Type="http://schemas.openxmlformats.org/officeDocument/2006/relationships/image" Target="../media/image278.jpeg"/><Relationship Id="rId2" Type="http://schemas.openxmlformats.org/officeDocument/2006/relationships/image" Target="../media/image123.png"/><Relationship Id="rId16" Type="http://schemas.openxmlformats.org/officeDocument/2006/relationships/image" Target="../media/image269.jpeg"/><Relationship Id="rId20" Type="http://schemas.openxmlformats.org/officeDocument/2006/relationships/image" Target="../media/image273.jpeg"/><Relationship Id="rId29" Type="http://schemas.openxmlformats.org/officeDocument/2006/relationships/image" Target="../media/image282.jpeg"/><Relationship Id="rId1" Type="http://schemas.openxmlformats.org/officeDocument/2006/relationships/image" Target="../media/image7.jpeg"/><Relationship Id="rId6" Type="http://schemas.openxmlformats.org/officeDocument/2006/relationships/image" Target="../media/image259.jpeg"/><Relationship Id="rId11" Type="http://schemas.openxmlformats.org/officeDocument/2006/relationships/image" Target="../media/image264.jpeg"/><Relationship Id="rId24" Type="http://schemas.openxmlformats.org/officeDocument/2006/relationships/image" Target="../media/image277.jpeg"/><Relationship Id="rId5" Type="http://schemas.openxmlformats.org/officeDocument/2006/relationships/image" Target="../media/image258.jpeg"/><Relationship Id="rId15" Type="http://schemas.openxmlformats.org/officeDocument/2006/relationships/image" Target="../media/image268.jpeg"/><Relationship Id="rId23" Type="http://schemas.openxmlformats.org/officeDocument/2006/relationships/image" Target="../media/image276.jpeg"/><Relationship Id="rId28" Type="http://schemas.openxmlformats.org/officeDocument/2006/relationships/image" Target="../media/image281.jpeg"/><Relationship Id="rId10" Type="http://schemas.openxmlformats.org/officeDocument/2006/relationships/image" Target="../media/image263.jpeg"/><Relationship Id="rId19" Type="http://schemas.openxmlformats.org/officeDocument/2006/relationships/image" Target="../media/image272.jpeg"/><Relationship Id="rId4" Type="http://schemas.openxmlformats.org/officeDocument/2006/relationships/image" Target="../media/image257.jpeg"/><Relationship Id="rId9" Type="http://schemas.openxmlformats.org/officeDocument/2006/relationships/image" Target="../media/image262.jpeg"/><Relationship Id="rId14" Type="http://schemas.openxmlformats.org/officeDocument/2006/relationships/image" Target="../media/image267.jpeg"/><Relationship Id="rId22" Type="http://schemas.openxmlformats.org/officeDocument/2006/relationships/image" Target="../media/image275.jpeg"/><Relationship Id="rId27" Type="http://schemas.openxmlformats.org/officeDocument/2006/relationships/image" Target="../media/image280.jpeg"/><Relationship Id="rId30" Type="http://schemas.openxmlformats.org/officeDocument/2006/relationships/image" Target="../media/image283.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247</xdr:row>
      <xdr:rowOff>0</xdr:rowOff>
    </xdr:from>
    <xdr:to>
      <xdr:col>19</xdr:col>
      <xdr:colOff>1142999</xdr:colOff>
      <xdr:row>255</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161</xdr:row>
      <xdr:rowOff>44223</xdr:rowOff>
    </xdr:from>
    <xdr:to>
      <xdr:col>19</xdr:col>
      <xdr:colOff>1143000</xdr:colOff>
      <xdr:row>168</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209</xdr:row>
      <xdr:rowOff>83127</xdr:rowOff>
    </xdr:from>
    <xdr:to>
      <xdr:col>19</xdr:col>
      <xdr:colOff>1166812</xdr:colOff>
      <xdr:row>215</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262</xdr:row>
      <xdr:rowOff>23813</xdr:rowOff>
    </xdr:from>
    <xdr:to>
      <xdr:col>19</xdr:col>
      <xdr:colOff>1095376</xdr:colOff>
      <xdr:row>269</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282</xdr:row>
      <xdr:rowOff>0</xdr:rowOff>
    </xdr:from>
    <xdr:to>
      <xdr:col>19</xdr:col>
      <xdr:colOff>1131094</xdr:colOff>
      <xdr:row>289</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146</xdr:row>
      <xdr:rowOff>269875</xdr:rowOff>
    </xdr:from>
    <xdr:to>
      <xdr:col>19</xdr:col>
      <xdr:colOff>1188736</xdr:colOff>
      <xdr:row>158</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563880</xdr:colOff>
      <xdr:row>382</xdr:row>
      <xdr:rowOff>152400</xdr:rowOff>
    </xdr:from>
    <xdr:to>
      <xdr:col>16</xdr:col>
      <xdr:colOff>1234440</xdr:colOff>
      <xdr:row>382</xdr:row>
      <xdr:rowOff>4069080</xdr:rowOff>
    </xdr:to>
    <xdr:pic>
      <xdr:nvPicPr>
        <xdr:cNvPr id="10" name="Imagen 9">
          <a:extLst>
            <a:ext uri="{FF2B5EF4-FFF2-40B4-BE49-F238E27FC236}">
              <a16:creationId xmlns:a16="http://schemas.microsoft.com/office/drawing/2014/main" id="{BB63A111-AB55-44AA-BEF7-67884B13CFF8}"/>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760720" y="479358960"/>
          <a:ext cx="9456420" cy="3916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90364C60-4638-40E7-BC90-3D23EDCE1FB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973A5555-79ED-41B0-8478-1F318892AF5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55295" y="259080"/>
          <a:ext cx="619125" cy="466725"/>
        </a:xfrm>
        <a:prstGeom prst="rect">
          <a:avLst/>
        </a:prstGeom>
      </xdr:spPr>
    </xdr:pic>
    <xdr:clientData/>
  </xdr:oneCellAnchor>
  <xdr:oneCellAnchor>
    <xdr:from>
      <xdr:col>18</xdr:col>
      <xdr:colOff>342900</xdr:colOff>
      <xdr:row>1</xdr:row>
      <xdr:rowOff>57149</xdr:rowOff>
    </xdr:from>
    <xdr:ext cx="750867" cy="533401"/>
    <xdr:pic>
      <xdr:nvPicPr>
        <xdr:cNvPr id="4" name="Imagen 3">
          <a:extLst>
            <a:ext uri="{FF2B5EF4-FFF2-40B4-BE49-F238E27FC236}">
              <a16:creationId xmlns:a16="http://schemas.microsoft.com/office/drawing/2014/main" id="{D1FB2CD1-1C5B-46A0-8E98-A3CA86A63A9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6405860" y="240029"/>
          <a:ext cx="750867" cy="533401"/>
        </a:xfrm>
        <a:prstGeom prst="rect">
          <a:avLst/>
        </a:prstGeom>
      </xdr:spPr>
    </xdr:pic>
    <xdr:clientData/>
  </xdr:oneCellAnchor>
  <xdr:oneCellAnchor>
    <xdr:from>
      <xdr:col>10</xdr:col>
      <xdr:colOff>104774</xdr:colOff>
      <xdr:row>1</xdr:row>
      <xdr:rowOff>38100</xdr:rowOff>
    </xdr:from>
    <xdr:ext cx="600075" cy="552450"/>
    <xdr:pic>
      <xdr:nvPicPr>
        <xdr:cNvPr id="5" name="4 Imagen">
          <a:extLst>
            <a:ext uri="{FF2B5EF4-FFF2-40B4-BE49-F238E27FC236}">
              <a16:creationId xmlns:a16="http://schemas.microsoft.com/office/drawing/2014/main" id="{84C4FD8A-22EC-4E36-B5F0-F6BD25BBDF9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9317354" y="220980"/>
          <a:ext cx="600075" cy="55245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76CEE3C7-B035-446E-B0FC-AC534BDB449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ABA11231-DAF5-46F0-A512-92BA1723752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2</xdr:col>
      <xdr:colOff>34003</xdr:colOff>
      <xdr:row>5</xdr:row>
      <xdr:rowOff>179073</xdr:rowOff>
    </xdr:from>
    <xdr:to>
      <xdr:col>6</xdr:col>
      <xdr:colOff>252251</xdr:colOff>
      <xdr:row>18</xdr:row>
      <xdr:rowOff>33196</xdr:rowOff>
    </xdr:to>
    <xdr:pic>
      <xdr:nvPicPr>
        <xdr:cNvPr id="4" name="Imagen 3">
          <a:extLst>
            <a:ext uri="{FF2B5EF4-FFF2-40B4-BE49-F238E27FC236}">
              <a16:creationId xmlns:a16="http://schemas.microsoft.com/office/drawing/2014/main" id="{3F36543A-F015-4D05-9E27-B2CB2705D37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618963" y="1703073"/>
          <a:ext cx="3388168" cy="2429683"/>
        </a:xfrm>
        <a:prstGeom prst="rect">
          <a:avLst/>
        </a:prstGeom>
      </xdr:spPr>
    </xdr:pic>
    <xdr:clientData/>
  </xdr:twoCellAnchor>
  <xdr:twoCellAnchor editAs="oneCell">
    <xdr:from>
      <xdr:col>7</xdr:col>
      <xdr:colOff>161504</xdr:colOff>
      <xdr:row>37</xdr:row>
      <xdr:rowOff>20805</xdr:rowOff>
    </xdr:from>
    <xdr:to>
      <xdr:col>11</xdr:col>
      <xdr:colOff>942723</xdr:colOff>
      <xdr:row>46</xdr:row>
      <xdr:rowOff>1294305</xdr:rowOff>
    </xdr:to>
    <xdr:pic>
      <xdr:nvPicPr>
        <xdr:cNvPr id="5" name="Imagen 4">
          <a:extLst>
            <a:ext uri="{FF2B5EF4-FFF2-40B4-BE49-F238E27FC236}">
              <a16:creationId xmlns:a16="http://schemas.microsoft.com/office/drawing/2014/main" id="{35C3E289-CB1D-46FF-A196-3447A52B2F3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708864" y="8677125"/>
          <a:ext cx="4095919" cy="2919420"/>
        </a:xfrm>
        <a:prstGeom prst="rect">
          <a:avLst/>
        </a:prstGeom>
      </xdr:spPr>
    </xdr:pic>
    <xdr:clientData/>
  </xdr:twoCellAnchor>
  <xdr:twoCellAnchor editAs="oneCell">
    <xdr:from>
      <xdr:col>2</xdr:col>
      <xdr:colOff>361232</xdr:colOff>
      <xdr:row>49</xdr:row>
      <xdr:rowOff>29698</xdr:rowOff>
    </xdr:from>
    <xdr:to>
      <xdr:col>5</xdr:col>
      <xdr:colOff>316232</xdr:colOff>
      <xdr:row>62</xdr:row>
      <xdr:rowOff>541198</xdr:rowOff>
    </xdr:to>
    <xdr:pic>
      <xdr:nvPicPr>
        <xdr:cNvPr id="6" name="Imagen 5">
          <a:extLst>
            <a:ext uri="{FF2B5EF4-FFF2-40B4-BE49-F238E27FC236}">
              <a16:creationId xmlns:a16="http://schemas.microsoft.com/office/drawing/2014/main" id="{4CBDE380-7DDB-463C-9A7B-AF710650CEB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946192" y="12328378"/>
          <a:ext cx="2332440" cy="2888940"/>
        </a:xfrm>
        <a:prstGeom prst="rect">
          <a:avLst/>
        </a:prstGeom>
      </xdr:spPr>
    </xdr:pic>
    <xdr:clientData/>
  </xdr:twoCellAnchor>
  <xdr:twoCellAnchor editAs="oneCell">
    <xdr:from>
      <xdr:col>8</xdr:col>
      <xdr:colOff>904990</xdr:colOff>
      <xdr:row>5</xdr:row>
      <xdr:rowOff>54034</xdr:rowOff>
    </xdr:from>
    <xdr:to>
      <xdr:col>11</xdr:col>
      <xdr:colOff>96303</xdr:colOff>
      <xdr:row>18</xdr:row>
      <xdr:rowOff>158471</xdr:rowOff>
    </xdr:to>
    <xdr:pic>
      <xdr:nvPicPr>
        <xdr:cNvPr id="7" name="Imagen 6">
          <a:extLst>
            <a:ext uri="{FF2B5EF4-FFF2-40B4-BE49-F238E27FC236}">
              <a16:creationId xmlns:a16="http://schemas.microsoft.com/office/drawing/2014/main" id="{F71DA176-95B1-4F34-99E9-4C3BCEC56B9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6833350" y="1578034"/>
          <a:ext cx="2125013" cy="2679997"/>
        </a:xfrm>
        <a:prstGeom prst="rect">
          <a:avLst/>
        </a:prstGeom>
      </xdr:spPr>
    </xdr:pic>
    <xdr:clientData/>
  </xdr:twoCellAnchor>
  <xdr:oneCellAnchor>
    <xdr:from>
      <xdr:col>1</xdr:col>
      <xdr:colOff>399629</xdr:colOff>
      <xdr:row>21</xdr:row>
      <xdr:rowOff>44616</xdr:rowOff>
    </xdr:from>
    <xdr:ext cx="3984000" cy="2988000"/>
    <xdr:pic>
      <xdr:nvPicPr>
        <xdr:cNvPr id="8" name="Imagen 7">
          <a:extLst>
            <a:ext uri="{FF2B5EF4-FFF2-40B4-BE49-F238E27FC236}">
              <a16:creationId xmlns:a16="http://schemas.microsoft.com/office/drawing/2014/main" id="{3FAC99B6-7583-45C0-A35D-6FE48BD6CBA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192109" y="4989996"/>
          <a:ext cx="3984000" cy="2988000"/>
        </a:xfrm>
        <a:prstGeom prst="rect">
          <a:avLst/>
        </a:prstGeom>
      </xdr:spPr>
    </xdr:pic>
    <xdr:clientData/>
  </xdr:oneCellAnchor>
  <xdr:oneCellAnchor>
    <xdr:from>
      <xdr:col>7</xdr:col>
      <xdr:colOff>258507</xdr:colOff>
      <xdr:row>21</xdr:row>
      <xdr:rowOff>62603</xdr:rowOff>
    </xdr:from>
    <xdr:ext cx="3984000" cy="2988000"/>
    <xdr:pic>
      <xdr:nvPicPr>
        <xdr:cNvPr id="9" name="Imagen 8">
          <a:extLst>
            <a:ext uri="{FF2B5EF4-FFF2-40B4-BE49-F238E27FC236}">
              <a16:creationId xmlns:a16="http://schemas.microsoft.com/office/drawing/2014/main" id="{7E65F562-9A5F-4538-B19D-CDC7CEDD6B0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5805867" y="5007983"/>
          <a:ext cx="3984000" cy="2988000"/>
        </a:xfrm>
        <a:prstGeom prst="rect">
          <a:avLst/>
        </a:prstGeom>
      </xdr:spPr>
    </xdr:pic>
    <xdr:clientData/>
  </xdr:oneCellAnchor>
  <xdr:oneCellAnchor>
    <xdr:from>
      <xdr:col>1</xdr:col>
      <xdr:colOff>471067</xdr:colOff>
      <xdr:row>65</xdr:row>
      <xdr:rowOff>92241</xdr:rowOff>
    </xdr:from>
    <xdr:ext cx="3984000" cy="2930359"/>
    <xdr:pic>
      <xdr:nvPicPr>
        <xdr:cNvPr id="10" name="Imagen 9">
          <a:extLst>
            <a:ext uri="{FF2B5EF4-FFF2-40B4-BE49-F238E27FC236}">
              <a16:creationId xmlns:a16="http://schemas.microsoft.com/office/drawing/2014/main" id="{E572CCAC-0C72-49E1-989B-170C24B91A5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258467" y="15687841"/>
          <a:ext cx="3984000" cy="2930359"/>
        </a:xfrm>
        <a:prstGeom prst="rect">
          <a:avLst/>
        </a:prstGeom>
      </xdr:spPr>
    </xdr:pic>
    <xdr:clientData/>
  </xdr:oneCellAnchor>
  <xdr:oneCellAnchor>
    <xdr:from>
      <xdr:col>7</xdr:col>
      <xdr:colOff>251731</xdr:colOff>
      <xdr:row>51</xdr:row>
      <xdr:rowOff>69820</xdr:rowOff>
    </xdr:from>
    <xdr:ext cx="3984000" cy="2241000"/>
    <xdr:pic>
      <xdr:nvPicPr>
        <xdr:cNvPr id="11" name="Imagen 10">
          <a:extLst>
            <a:ext uri="{FF2B5EF4-FFF2-40B4-BE49-F238E27FC236}">
              <a16:creationId xmlns:a16="http://schemas.microsoft.com/office/drawing/2014/main" id="{EA1459CB-BA5C-4F02-AF3B-FB0C2B2B339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799091" y="12734260"/>
          <a:ext cx="3984000" cy="2241000"/>
        </a:xfrm>
        <a:prstGeom prst="rect">
          <a:avLst/>
        </a:prstGeom>
      </xdr:spPr>
    </xdr:pic>
    <xdr:clientData/>
  </xdr:oneCellAnchor>
  <xdr:oneCellAnchor>
    <xdr:from>
      <xdr:col>1</xdr:col>
      <xdr:colOff>530599</xdr:colOff>
      <xdr:row>37</xdr:row>
      <xdr:rowOff>127960</xdr:rowOff>
    </xdr:from>
    <xdr:ext cx="3792000" cy="2793040"/>
    <xdr:pic>
      <xdr:nvPicPr>
        <xdr:cNvPr id="12" name="Imagen 11">
          <a:extLst>
            <a:ext uri="{FF2B5EF4-FFF2-40B4-BE49-F238E27FC236}">
              <a16:creationId xmlns:a16="http://schemas.microsoft.com/office/drawing/2014/main" id="{1473EFE6-98F3-445C-8581-564723DBDBE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317999" y="8789360"/>
          <a:ext cx="3792000" cy="2793040"/>
        </a:xfrm>
        <a:prstGeom prst="rect">
          <a:avLst/>
        </a:prstGeom>
      </xdr:spPr>
    </xdr:pic>
    <xdr:clientData/>
  </xdr:oneCellAnchor>
  <xdr:oneCellAnchor>
    <xdr:from>
      <xdr:col>7</xdr:col>
      <xdr:colOff>250031</xdr:colOff>
      <xdr:row>65</xdr:row>
      <xdr:rowOff>130968</xdr:rowOff>
    </xdr:from>
    <xdr:ext cx="3984000" cy="2929732"/>
    <xdr:pic>
      <xdr:nvPicPr>
        <xdr:cNvPr id="13" name="Imagen 12">
          <a:extLst>
            <a:ext uri="{FF2B5EF4-FFF2-40B4-BE49-F238E27FC236}">
              <a16:creationId xmlns:a16="http://schemas.microsoft.com/office/drawing/2014/main" id="{59467A39-EA37-4501-88E4-CCE59C05123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5761831" y="15726568"/>
          <a:ext cx="3984000" cy="2929732"/>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548527</xdr:colOff>
      <xdr:row>5</xdr:row>
      <xdr:rowOff>45944</xdr:rowOff>
    </xdr:from>
    <xdr:to>
      <xdr:col>11</xdr:col>
      <xdr:colOff>47736</xdr:colOff>
      <xdr:row>18</xdr:row>
      <xdr:rowOff>126066</xdr:rowOff>
    </xdr:to>
    <xdr:pic>
      <xdr:nvPicPr>
        <xdr:cNvPr id="12" name="6 Imagen">
          <a:extLst>
            <a:ext uri="{FF2B5EF4-FFF2-40B4-BE49-F238E27FC236}">
              <a16:creationId xmlns:a16="http://schemas.microsoft.com/office/drawing/2014/main" id="{43D2D299-0AC2-443E-95D9-68A291CB6FA4}"/>
            </a:ext>
          </a:extLst>
        </xdr:cNvPr>
        <xdr:cNvPicPr>
          <a:picLocks noChangeAspect="1"/>
        </xdr:cNvPicPr>
      </xdr:nvPicPr>
      <xdr:blipFill>
        <a:blip xmlns:r="http://schemas.openxmlformats.org/officeDocument/2006/relationships" r:embed="rId3"/>
        <a:stretch>
          <a:fillRect/>
        </a:stretch>
      </xdr:blipFill>
      <xdr:spPr>
        <a:xfrm>
          <a:off x="4510927" y="1471332"/>
          <a:ext cx="3434715" cy="2428875"/>
        </a:xfrm>
        <a:prstGeom prst="rect">
          <a:avLst/>
        </a:prstGeom>
      </xdr:spPr>
    </xdr:pic>
    <xdr:clientData/>
  </xdr:twoCellAnchor>
  <xdr:twoCellAnchor editAs="oneCell">
    <xdr:from>
      <xdr:col>1</xdr:col>
      <xdr:colOff>71717</xdr:colOff>
      <xdr:row>21</xdr:row>
      <xdr:rowOff>46392</xdr:rowOff>
    </xdr:from>
    <xdr:to>
      <xdr:col>6</xdr:col>
      <xdr:colOff>460898</xdr:colOff>
      <xdr:row>34</xdr:row>
      <xdr:rowOff>125507</xdr:rowOff>
    </xdr:to>
    <xdr:pic>
      <xdr:nvPicPr>
        <xdr:cNvPr id="13" name="8 Imagen">
          <a:extLst>
            <a:ext uri="{FF2B5EF4-FFF2-40B4-BE49-F238E27FC236}">
              <a16:creationId xmlns:a16="http://schemas.microsoft.com/office/drawing/2014/main" id="{12B1CEC5-D8CB-4C6B-B5CC-27CF8192155E}"/>
            </a:ext>
          </a:extLst>
        </xdr:cNvPr>
        <xdr:cNvPicPr>
          <a:picLocks noChangeAspect="1"/>
        </xdr:cNvPicPr>
      </xdr:nvPicPr>
      <xdr:blipFill>
        <a:blip xmlns:r="http://schemas.openxmlformats.org/officeDocument/2006/relationships" r:embed="rId4"/>
        <a:stretch>
          <a:fillRect/>
        </a:stretch>
      </xdr:blipFill>
      <xdr:spPr>
        <a:xfrm>
          <a:off x="322729" y="4618392"/>
          <a:ext cx="3446145" cy="2427868"/>
        </a:xfrm>
        <a:prstGeom prst="rect">
          <a:avLst/>
        </a:prstGeom>
      </xdr:spPr>
    </xdr:pic>
    <xdr:clientData/>
  </xdr:twoCellAnchor>
  <xdr:twoCellAnchor editAs="oneCell">
    <xdr:from>
      <xdr:col>8</xdr:col>
      <xdr:colOff>950035</xdr:colOff>
      <xdr:row>21</xdr:row>
      <xdr:rowOff>32385</xdr:rowOff>
    </xdr:from>
    <xdr:to>
      <xdr:col>9</xdr:col>
      <xdr:colOff>869241</xdr:colOff>
      <xdr:row>34</xdr:row>
      <xdr:rowOff>143435</xdr:rowOff>
    </xdr:to>
    <xdr:pic>
      <xdr:nvPicPr>
        <xdr:cNvPr id="14" name="11 Imagen">
          <a:extLst>
            <a:ext uri="{FF2B5EF4-FFF2-40B4-BE49-F238E27FC236}">
              <a16:creationId xmlns:a16="http://schemas.microsoft.com/office/drawing/2014/main" id="{A2B605A7-C73E-4BD1-9452-0755A5D788F4}"/>
            </a:ext>
          </a:extLst>
        </xdr:cNvPr>
        <xdr:cNvPicPr>
          <a:picLocks noChangeAspect="1"/>
        </xdr:cNvPicPr>
      </xdr:nvPicPr>
      <xdr:blipFill>
        <a:blip xmlns:r="http://schemas.openxmlformats.org/officeDocument/2006/relationships" r:embed="rId5"/>
        <a:stretch>
          <a:fillRect/>
        </a:stretch>
      </xdr:blipFill>
      <xdr:spPr>
        <a:xfrm>
          <a:off x="5495141" y="4604385"/>
          <a:ext cx="1461135" cy="2459803"/>
        </a:xfrm>
        <a:prstGeom prst="rect">
          <a:avLst/>
        </a:prstGeom>
      </xdr:spPr>
    </xdr:pic>
    <xdr:clientData/>
  </xdr:twoCellAnchor>
  <xdr:twoCellAnchor editAs="oneCell">
    <xdr:from>
      <xdr:col>3</xdr:col>
      <xdr:colOff>257399</xdr:colOff>
      <xdr:row>5</xdr:row>
      <xdr:rowOff>44823</xdr:rowOff>
    </xdr:from>
    <xdr:to>
      <xdr:col>5</xdr:col>
      <xdr:colOff>361837</xdr:colOff>
      <xdr:row>18</xdr:row>
      <xdr:rowOff>117325</xdr:rowOff>
    </xdr:to>
    <xdr:pic>
      <xdr:nvPicPr>
        <xdr:cNvPr id="15" name="15 Imagen">
          <a:extLst>
            <a:ext uri="{FF2B5EF4-FFF2-40B4-BE49-F238E27FC236}">
              <a16:creationId xmlns:a16="http://schemas.microsoft.com/office/drawing/2014/main" id="{0B521BEF-EF71-4FC7-9746-33EFD6760522}"/>
            </a:ext>
          </a:extLst>
        </xdr:cNvPr>
        <xdr:cNvPicPr>
          <a:picLocks noChangeAspect="1"/>
        </xdr:cNvPicPr>
      </xdr:nvPicPr>
      <xdr:blipFill>
        <a:blip xmlns:r="http://schemas.openxmlformats.org/officeDocument/2006/relationships" r:embed="rId6"/>
        <a:stretch>
          <a:fillRect/>
        </a:stretch>
      </xdr:blipFill>
      <xdr:spPr>
        <a:xfrm>
          <a:off x="1404881" y="1470211"/>
          <a:ext cx="1440180" cy="2421255"/>
        </a:xfrm>
        <a:prstGeom prst="rect">
          <a:avLst/>
        </a:prstGeom>
      </xdr:spPr>
    </xdr:pic>
    <xdr:clientData/>
  </xdr:twoCellAnchor>
  <xdr:twoCellAnchor editAs="oneCell">
    <xdr:from>
      <xdr:col>2</xdr:col>
      <xdr:colOff>467173</xdr:colOff>
      <xdr:row>37</xdr:row>
      <xdr:rowOff>41574</xdr:rowOff>
    </xdr:from>
    <xdr:to>
      <xdr:col>5</xdr:col>
      <xdr:colOff>487455</xdr:colOff>
      <xdr:row>50</xdr:row>
      <xdr:rowOff>116543</xdr:rowOff>
    </xdr:to>
    <xdr:pic>
      <xdr:nvPicPr>
        <xdr:cNvPr id="16" name="19 Imagen">
          <a:extLst>
            <a:ext uri="{FF2B5EF4-FFF2-40B4-BE49-F238E27FC236}">
              <a16:creationId xmlns:a16="http://schemas.microsoft.com/office/drawing/2014/main" id="{91337776-B717-48B8-B017-91F8EB2F0B77}"/>
            </a:ext>
          </a:extLst>
        </xdr:cNvPr>
        <xdr:cNvPicPr>
          <a:picLocks noChangeAspect="1"/>
        </xdr:cNvPicPr>
      </xdr:nvPicPr>
      <xdr:blipFill>
        <a:blip xmlns:r="http://schemas.openxmlformats.org/officeDocument/2006/relationships" r:embed="rId7"/>
        <a:stretch>
          <a:fillRect/>
        </a:stretch>
      </xdr:blipFill>
      <xdr:spPr>
        <a:xfrm>
          <a:off x="1040914" y="7661574"/>
          <a:ext cx="1929765" cy="2405792"/>
        </a:xfrm>
        <a:prstGeom prst="rect">
          <a:avLst/>
        </a:prstGeom>
      </xdr:spPr>
    </xdr:pic>
    <xdr:clientData/>
  </xdr:twoCellAnchor>
  <xdr:twoCellAnchor editAs="oneCell">
    <xdr:from>
      <xdr:col>8</xdr:col>
      <xdr:colOff>877757</xdr:colOff>
      <xdr:row>37</xdr:row>
      <xdr:rowOff>79673</xdr:rowOff>
    </xdr:from>
    <xdr:to>
      <xdr:col>10</xdr:col>
      <xdr:colOff>295836</xdr:colOff>
      <xdr:row>50</xdr:row>
      <xdr:rowOff>128851</xdr:rowOff>
    </xdr:to>
    <xdr:pic>
      <xdr:nvPicPr>
        <xdr:cNvPr id="17" name="22 Imagen">
          <a:extLst>
            <a:ext uri="{FF2B5EF4-FFF2-40B4-BE49-F238E27FC236}">
              <a16:creationId xmlns:a16="http://schemas.microsoft.com/office/drawing/2014/main" id="{DCD8D829-77D1-4C3C-99D1-6EC9F75CCE3B}"/>
            </a:ext>
          </a:extLst>
        </xdr:cNvPr>
        <xdr:cNvPicPr>
          <a:picLocks noChangeAspect="1"/>
        </xdr:cNvPicPr>
      </xdr:nvPicPr>
      <xdr:blipFill>
        <a:blip xmlns:r="http://schemas.openxmlformats.org/officeDocument/2006/relationships" r:embed="rId8"/>
        <a:stretch>
          <a:fillRect/>
        </a:stretch>
      </xdr:blipFill>
      <xdr:spPr>
        <a:xfrm>
          <a:off x="5422863" y="7699673"/>
          <a:ext cx="1847514" cy="2380001"/>
        </a:xfrm>
        <a:prstGeom prst="rect">
          <a:avLst/>
        </a:prstGeom>
      </xdr:spPr>
    </xdr:pic>
    <xdr:clientData/>
  </xdr:twoCellAnchor>
  <xdr:twoCellAnchor editAs="oneCell">
    <xdr:from>
      <xdr:col>1</xdr:col>
      <xdr:colOff>138455</xdr:colOff>
      <xdr:row>53</xdr:row>
      <xdr:rowOff>103464</xdr:rowOff>
    </xdr:from>
    <xdr:to>
      <xdr:col>6</xdr:col>
      <xdr:colOff>572539</xdr:colOff>
      <xdr:row>66</xdr:row>
      <xdr:rowOff>224406</xdr:rowOff>
    </xdr:to>
    <xdr:pic>
      <xdr:nvPicPr>
        <xdr:cNvPr id="19" name="Imagen 18">
          <a:extLst>
            <a:ext uri="{FF2B5EF4-FFF2-40B4-BE49-F238E27FC236}">
              <a16:creationId xmlns:a16="http://schemas.microsoft.com/office/drawing/2014/main" id="{1C5A2771-4EA7-4132-8F08-3736BBADD2C5}"/>
            </a:ext>
          </a:extLst>
        </xdr:cNvPr>
        <xdr:cNvPicPr>
          <a:picLocks noChangeAspect="1"/>
        </xdr:cNvPicPr>
      </xdr:nvPicPr>
      <xdr:blipFill>
        <a:blip xmlns:r="http://schemas.openxmlformats.org/officeDocument/2006/relationships" r:embed="rId9"/>
        <a:stretch>
          <a:fillRect/>
        </a:stretch>
      </xdr:blipFill>
      <xdr:spPr>
        <a:xfrm>
          <a:off x="389467" y="10914899"/>
          <a:ext cx="3491048" cy="2451766"/>
        </a:xfrm>
        <a:prstGeom prst="rect">
          <a:avLst/>
        </a:prstGeom>
      </xdr:spPr>
    </xdr:pic>
    <xdr:clientData/>
  </xdr:twoCellAnchor>
  <xdr:twoCellAnchor editAs="oneCell">
    <xdr:from>
      <xdr:col>8</xdr:col>
      <xdr:colOff>611859</xdr:colOff>
      <xdr:row>53</xdr:row>
      <xdr:rowOff>71717</xdr:rowOff>
    </xdr:from>
    <xdr:to>
      <xdr:col>10</xdr:col>
      <xdr:colOff>504755</xdr:colOff>
      <xdr:row>66</xdr:row>
      <xdr:rowOff>305686</xdr:rowOff>
    </xdr:to>
    <xdr:pic>
      <xdr:nvPicPr>
        <xdr:cNvPr id="25" name="Imagen 24" descr="E:\DCIM\149___10\IMG_2774.JPG">
          <a:extLst>
            <a:ext uri="{FF2B5EF4-FFF2-40B4-BE49-F238E27FC236}">
              <a16:creationId xmlns:a16="http://schemas.microsoft.com/office/drawing/2014/main" id="{5E95BA20-8F97-433B-BA59-9B49BE1AB671}"/>
            </a:ext>
          </a:extLst>
        </xdr:cNvPr>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rot="5400000">
          <a:off x="5035734" y="11004383"/>
          <a:ext cx="2564793" cy="2322331"/>
        </a:xfrm>
        <a:prstGeom prst="rect">
          <a:avLst/>
        </a:prstGeom>
        <a:noFill/>
        <a:ln>
          <a:noFill/>
        </a:ln>
      </xdr:spPr>
    </xdr:pic>
    <xdr:clientData/>
  </xdr:twoCellAnchor>
  <xdr:twoCellAnchor editAs="oneCell">
    <xdr:from>
      <xdr:col>1</xdr:col>
      <xdr:colOff>134471</xdr:colOff>
      <xdr:row>69</xdr:row>
      <xdr:rowOff>162107</xdr:rowOff>
    </xdr:from>
    <xdr:to>
      <xdr:col>6</xdr:col>
      <xdr:colOff>547600</xdr:colOff>
      <xdr:row>82</xdr:row>
      <xdr:rowOff>257809</xdr:rowOff>
    </xdr:to>
    <xdr:pic>
      <xdr:nvPicPr>
        <xdr:cNvPr id="26" name="Imagen 25">
          <a:extLst>
            <a:ext uri="{FF2B5EF4-FFF2-40B4-BE49-F238E27FC236}">
              <a16:creationId xmlns:a16="http://schemas.microsoft.com/office/drawing/2014/main" id="{7E38C517-5FF9-446B-B575-4B171F173413}"/>
            </a:ext>
          </a:extLst>
        </xdr:cNvPr>
        <xdr:cNvPicPr>
          <a:picLocks noChangeAspect="1"/>
        </xdr:cNvPicPr>
      </xdr:nvPicPr>
      <xdr:blipFill>
        <a:blip xmlns:r="http://schemas.openxmlformats.org/officeDocument/2006/relationships" r:embed="rId11"/>
        <a:stretch>
          <a:fillRect/>
        </a:stretch>
      </xdr:blipFill>
      <xdr:spPr>
        <a:xfrm>
          <a:off x="385483" y="14254625"/>
          <a:ext cx="3470093" cy="2426525"/>
        </a:xfrm>
        <a:prstGeom prst="rect">
          <a:avLst/>
        </a:prstGeom>
      </xdr:spPr>
    </xdr:pic>
    <xdr:clientData/>
  </xdr:twoCellAnchor>
  <xdr:twoCellAnchor editAs="oneCell">
    <xdr:from>
      <xdr:col>8</xdr:col>
      <xdr:colOff>22305</xdr:colOff>
      <xdr:row>69</xdr:row>
      <xdr:rowOff>160488</xdr:rowOff>
    </xdr:from>
    <xdr:to>
      <xdr:col>11</xdr:col>
      <xdr:colOff>155957</xdr:colOff>
      <xdr:row>82</xdr:row>
      <xdr:rowOff>271430</xdr:rowOff>
    </xdr:to>
    <xdr:pic>
      <xdr:nvPicPr>
        <xdr:cNvPr id="27" name="Imagen 26">
          <a:extLst>
            <a:ext uri="{FF2B5EF4-FFF2-40B4-BE49-F238E27FC236}">
              <a16:creationId xmlns:a16="http://schemas.microsoft.com/office/drawing/2014/main" id="{F23220A8-6ED0-45F9-99A7-D4D63F658D9F}"/>
            </a:ext>
          </a:extLst>
        </xdr:cNvPr>
        <xdr:cNvPicPr>
          <a:picLocks noChangeAspect="1"/>
        </xdr:cNvPicPr>
      </xdr:nvPicPr>
      <xdr:blipFill>
        <a:blip xmlns:r="http://schemas.openxmlformats.org/officeDocument/2006/relationships" r:embed="rId12"/>
        <a:stretch>
          <a:fillRect/>
        </a:stretch>
      </xdr:blipFill>
      <xdr:spPr>
        <a:xfrm>
          <a:off x="4567411" y="14253006"/>
          <a:ext cx="3486452" cy="244176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DDC3A3AE-3C9D-4E0D-8E82-4438D33BBC0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A0431CA0-CEAA-4EEB-ADA4-22043421E6D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oneCellAnchor>
    <xdr:from>
      <xdr:col>1</xdr:col>
      <xdr:colOff>149268</xdr:colOff>
      <xdr:row>6</xdr:row>
      <xdr:rowOff>58525</xdr:rowOff>
    </xdr:from>
    <xdr:ext cx="3489281" cy="2463696"/>
    <xdr:pic>
      <xdr:nvPicPr>
        <xdr:cNvPr id="4" name="Imagen 3">
          <a:extLst>
            <a:ext uri="{FF2B5EF4-FFF2-40B4-BE49-F238E27FC236}">
              <a16:creationId xmlns:a16="http://schemas.microsoft.com/office/drawing/2014/main" id="{91C2DBD3-4A25-44EA-AA27-85AC6F1835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15968" y="1795885"/>
          <a:ext cx="3489281" cy="2463696"/>
        </a:xfrm>
        <a:prstGeom prst="rect">
          <a:avLst/>
        </a:prstGeom>
      </xdr:spPr>
    </xdr:pic>
    <xdr:clientData/>
  </xdr:oneCellAnchor>
  <xdr:oneCellAnchor>
    <xdr:from>
      <xdr:col>7</xdr:col>
      <xdr:colOff>93667</xdr:colOff>
      <xdr:row>39</xdr:row>
      <xdr:rowOff>62045</xdr:rowOff>
    </xdr:from>
    <xdr:ext cx="4449758" cy="2444935"/>
    <xdr:pic>
      <xdr:nvPicPr>
        <xdr:cNvPr id="5" name="Imagen 4">
          <a:extLst>
            <a:ext uri="{FF2B5EF4-FFF2-40B4-BE49-F238E27FC236}">
              <a16:creationId xmlns:a16="http://schemas.microsoft.com/office/drawing/2014/main" id="{F8BAF184-9715-497A-86A6-684B7394C6A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238947" y="8588825"/>
          <a:ext cx="4449758" cy="2444935"/>
        </a:xfrm>
        <a:prstGeom prst="rect">
          <a:avLst/>
        </a:prstGeom>
      </xdr:spPr>
    </xdr:pic>
    <xdr:clientData/>
  </xdr:oneCellAnchor>
  <xdr:oneCellAnchor>
    <xdr:from>
      <xdr:col>1</xdr:col>
      <xdr:colOff>58046</xdr:colOff>
      <xdr:row>39</xdr:row>
      <xdr:rowOff>98826</xdr:rowOff>
    </xdr:from>
    <xdr:ext cx="3656704" cy="2415774"/>
    <xdr:pic>
      <xdr:nvPicPr>
        <xdr:cNvPr id="6" name="Imagen 5">
          <a:extLst>
            <a:ext uri="{FF2B5EF4-FFF2-40B4-BE49-F238E27FC236}">
              <a16:creationId xmlns:a16="http://schemas.microsoft.com/office/drawing/2014/main" id="{54589A80-2371-4482-8895-06CD72DF1E8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24746" y="8625606"/>
          <a:ext cx="3656704" cy="2415774"/>
        </a:xfrm>
        <a:prstGeom prst="rect">
          <a:avLst/>
        </a:prstGeom>
      </xdr:spPr>
    </xdr:pic>
    <xdr:clientData/>
  </xdr:oneCellAnchor>
  <xdr:oneCellAnchor>
    <xdr:from>
      <xdr:col>7</xdr:col>
      <xdr:colOff>130613</xdr:colOff>
      <xdr:row>22</xdr:row>
      <xdr:rowOff>57152</xdr:rowOff>
    </xdr:from>
    <xdr:ext cx="4450912" cy="2495548"/>
    <xdr:pic>
      <xdr:nvPicPr>
        <xdr:cNvPr id="7" name="Imagen 6">
          <a:extLst>
            <a:ext uri="{FF2B5EF4-FFF2-40B4-BE49-F238E27FC236}">
              <a16:creationId xmlns:a16="http://schemas.microsoft.com/office/drawing/2014/main" id="{75E5E9BE-DF0E-45E2-AEFB-DE119D5DB4B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275893" y="5040632"/>
          <a:ext cx="4450912" cy="2495548"/>
        </a:xfrm>
        <a:prstGeom prst="rect">
          <a:avLst/>
        </a:prstGeom>
      </xdr:spPr>
    </xdr:pic>
    <xdr:clientData/>
  </xdr:oneCellAnchor>
  <xdr:oneCellAnchor>
    <xdr:from>
      <xdr:col>1</xdr:col>
      <xdr:colOff>128586</xdr:colOff>
      <xdr:row>22</xdr:row>
      <xdr:rowOff>95249</xdr:rowOff>
    </xdr:from>
    <xdr:ext cx="3538539" cy="2434591"/>
    <xdr:pic>
      <xdr:nvPicPr>
        <xdr:cNvPr id="8" name="Imagen 7">
          <a:extLst>
            <a:ext uri="{FF2B5EF4-FFF2-40B4-BE49-F238E27FC236}">
              <a16:creationId xmlns:a16="http://schemas.microsoft.com/office/drawing/2014/main" id="{C66788AC-94AC-4717-8DF5-45A24B8A9A3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95286" y="5078729"/>
          <a:ext cx="3538539" cy="2434591"/>
        </a:xfrm>
        <a:prstGeom prst="rect">
          <a:avLst/>
        </a:prstGeom>
      </xdr:spPr>
    </xdr:pic>
    <xdr:clientData/>
  </xdr:oneCellAnchor>
  <xdr:oneCellAnchor>
    <xdr:from>
      <xdr:col>7</xdr:col>
      <xdr:colOff>95572</xdr:colOff>
      <xdr:row>55</xdr:row>
      <xdr:rowOff>85725</xdr:rowOff>
    </xdr:from>
    <xdr:ext cx="4476428" cy="2533649"/>
    <xdr:pic>
      <xdr:nvPicPr>
        <xdr:cNvPr id="9" name="Imagen 8">
          <a:extLst>
            <a:ext uri="{FF2B5EF4-FFF2-40B4-BE49-F238E27FC236}">
              <a16:creationId xmlns:a16="http://schemas.microsoft.com/office/drawing/2014/main" id="{06264999-6338-4291-8D69-874869AE086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240852" y="11828145"/>
          <a:ext cx="4476428" cy="2533649"/>
        </a:xfrm>
        <a:prstGeom prst="rect">
          <a:avLst/>
        </a:prstGeom>
      </xdr:spPr>
    </xdr:pic>
    <xdr:clientData/>
  </xdr:oneCellAnchor>
  <xdr:twoCellAnchor editAs="oneCell">
    <xdr:from>
      <xdr:col>7</xdr:col>
      <xdr:colOff>106966</xdr:colOff>
      <xdr:row>6</xdr:row>
      <xdr:rowOff>47556</xdr:rowOff>
    </xdr:from>
    <xdr:to>
      <xdr:col>11</xdr:col>
      <xdr:colOff>466725</xdr:colOff>
      <xdr:row>19</xdr:row>
      <xdr:rowOff>114300</xdr:rowOff>
    </xdr:to>
    <xdr:pic>
      <xdr:nvPicPr>
        <xdr:cNvPr id="10" name="Imagen 9">
          <a:extLst>
            <a:ext uri="{FF2B5EF4-FFF2-40B4-BE49-F238E27FC236}">
              <a16:creationId xmlns:a16="http://schemas.microsoft.com/office/drawing/2014/main" id="{94C617AB-5F96-4F50-A36C-2A0316A8565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252246" y="1784916"/>
          <a:ext cx="4497419" cy="2459424"/>
        </a:xfrm>
        <a:prstGeom prst="rect">
          <a:avLst/>
        </a:prstGeom>
      </xdr:spPr>
    </xdr:pic>
    <xdr:clientData/>
  </xdr:twoCellAnchor>
  <xdr:twoCellAnchor editAs="oneCell">
    <xdr:from>
      <xdr:col>1</xdr:col>
      <xdr:colOff>133855</xdr:colOff>
      <xdr:row>55</xdr:row>
      <xdr:rowOff>97634</xdr:rowOff>
    </xdr:from>
    <xdr:to>
      <xdr:col>6</xdr:col>
      <xdr:colOff>561975</xdr:colOff>
      <xdr:row>68</xdr:row>
      <xdr:rowOff>126209</xdr:rowOff>
    </xdr:to>
    <xdr:pic>
      <xdr:nvPicPr>
        <xdr:cNvPr id="11" name="Imagen 10">
          <a:extLst>
            <a:ext uri="{FF2B5EF4-FFF2-40B4-BE49-F238E27FC236}">
              <a16:creationId xmlns:a16="http://schemas.microsoft.com/office/drawing/2014/main" id="{79906EE0-3163-4633-A0D6-877C176E4E4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00555" y="11840054"/>
          <a:ext cx="3620900" cy="2505075"/>
        </a:xfrm>
        <a:prstGeom prst="rect">
          <a:avLst/>
        </a:prstGeom>
      </xdr:spPr>
    </xdr:pic>
    <xdr:clientData/>
  </xdr:twoCellAnchor>
  <xdr:twoCellAnchor editAs="oneCell">
    <xdr:from>
      <xdr:col>7</xdr:col>
      <xdr:colOff>142533</xdr:colOff>
      <xdr:row>72</xdr:row>
      <xdr:rowOff>66675</xdr:rowOff>
    </xdr:from>
    <xdr:to>
      <xdr:col>11</xdr:col>
      <xdr:colOff>571500</xdr:colOff>
      <xdr:row>85</xdr:row>
      <xdr:rowOff>110175</xdr:rowOff>
    </xdr:to>
    <xdr:pic>
      <xdr:nvPicPr>
        <xdr:cNvPr id="12" name="Imagen 11">
          <a:extLst>
            <a:ext uri="{FF2B5EF4-FFF2-40B4-BE49-F238E27FC236}">
              <a16:creationId xmlns:a16="http://schemas.microsoft.com/office/drawing/2014/main" id="{7D5AC8A9-0BBA-449A-95AA-A6EE64A46F5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287813" y="15413355"/>
          <a:ext cx="4566627" cy="2420940"/>
        </a:xfrm>
        <a:prstGeom prst="rect">
          <a:avLst/>
        </a:prstGeom>
      </xdr:spPr>
    </xdr:pic>
    <xdr:clientData/>
  </xdr:twoCellAnchor>
  <xdr:twoCellAnchor editAs="oneCell">
    <xdr:from>
      <xdr:col>1</xdr:col>
      <xdr:colOff>109925</xdr:colOff>
      <xdr:row>72</xdr:row>
      <xdr:rowOff>57149</xdr:rowOff>
    </xdr:from>
    <xdr:to>
      <xdr:col>6</xdr:col>
      <xdr:colOff>561974</xdr:colOff>
      <xdr:row>85</xdr:row>
      <xdr:rowOff>100649</xdr:rowOff>
    </xdr:to>
    <xdr:pic>
      <xdr:nvPicPr>
        <xdr:cNvPr id="13" name="Imagen 12">
          <a:extLst>
            <a:ext uri="{FF2B5EF4-FFF2-40B4-BE49-F238E27FC236}">
              <a16:creationId xmlns:a16="http://schemas.microsoft.com/office/drawing/2014/main" id="{1A45D117-F2E0-455E-B1F0-32CBAD91844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76625" y="15403829"/>
          <a:ext cx="3644829" cy="2420940"/>
        </a:xfrm>
        <a:prstGeom prst="rect">
          <a:avLst/>
        </a:prstGeom>
      </xdr:spPr>
    </xdr:pic>
    <xdr:clientData/>
  </xdr:twoCellAnchor>
  <xdr:twoCellAnchor editAs="oneCell">
    <xdr:from>
      <xdr:col>1</xdr:col>
      <xdr:colOff>55031</xdr:colOff>
      <xdr:row>88</xdr:row>
      <xdr:rowOff>66675</xdr:rowOff>
    </xdr:from>
    <xdr:to>
      <xdr:col>6</xdr:col>
      <xdr:colOff>600075</xdr:colOff>
      <xdr:row>101</xdr:row>
      <xdr:rowOff>110175</xdr:rowOff>
    </xdr:to>
    <xdr:pic>
      <xdr:nvPicPr>
        <xdr:cNvPr id="14" name="Imagen 13">
          <a:extLst>
            <a:ext uri="{FF2B5EF4-FFF2-40B4-BE49-F238E27FC236}">
              <a16:creationId xmlns:a16="http://schemas.microsoft.com/office/drawing/2014/main" id="{E2CFF659-636E-4951-8D7C-FE267922E5BA}"/>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21731" y="18560415"/>
          <a:ext cx="3737824" cy="2420940"/>
        </a:xfrm>
        <a:prstGeom prst="rect">
          <a:avLst/>
        </a:prstGeom>
      </xdr:spPr>
    </xdr:pic>
    <xdr:clientData/>
  </xdr:twoCellAnchor>
  <xdr:twoCellAnchor editAs="oneCell">
    <xdr:from>
      <xdr:col>7</xdr:col>
      <xdr:colOff>152399</xdr:colOff>
      <xdr:row>88</xdr:row>
      <xdr:rowOff>73819</xdr:rowOff>
    </xdr:from>
    <xdr:to>
      <xdr:col>11</xdr:col>
      <xdr:colOff>457199</xdr:colOff>
      <xdr:row>101</xdr:row>
      <xdr:rowOff>76200</xdr:rowOff>
    </xdr:to>
    <xdr:pic>
      <xdr:nvPicPr>
        <xdr:cNvPr id="15" name="Imagen 14">
          <a:extLst>
            <a:ext uri="{FF2B5EF4-FFF2-40B4-BE49-F238E27FC236}">
              <a16:creationId xmlns:a16="http://schemas.microsoft.com/office/drawing/2014/main" id="{6409769C-FF8A-460F-B04A-40FE29F4EBEB}"/>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297679" y="18567559"/>
          <a:ext cx="4442460" cy="23798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C8BE0836-70C4-43AE-AA9A-C863475BE54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0F27251-8CA8-406E-83F2-54790361485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179917</xdr:colOff>
      <xdr:row>5</xdr:row>
      <xdr:rowOff>74084</xdr:rowOff>
    </xdr:from>
    <xdr:to>
      <xdr:col>6</xdr:col>
      <xdr:colOff>410633</xdr:colOff>
      <xdr:row>18</xdr:row>
      <xdr:rowOff>101601</xdr:rowOff>
    </xdr:to>
    <xdr:pic>
      <xdr:nvPicPr>
        <xdr:cNvPr id="4" name="20 Imagen">
          <a:extLst>
            <a:ext uri="{FF2B5EF4-FFF2-40B4-BE49-F238E27FC236}">
              <a16:creationId xmlns:a16="http://schemas.microsoft.com/office/drawing/2014/main" id="{696CC9BC-E56D-423D-8BE1-3D8C74D78FBA}"/>
            </a:ext>
          </a:extLst>
        </xdr:cNvPr>
        <xdr:cNvPicPr>
          <a:picLocks noChangeAspect="1"/>
        </xdr:cNvPicPr>
      </xdr:nvPicPr>
      <xdr:blipFill>
        <a:blip xmlns:r="http://schemas.openxmlformats.org/officeDocument/2006/relationships" r:embed="rId3"/>
        <a:stretch>
          <a:fillRect/>
        </a:stretch>
      </xdr:blipFill>
      <xdr:spPr>
        <a:xfrm>
          <a:off x="781897" y="1499024"/>
          <a:ext cx="3431116" cy="2420197"/>
        </a:xfrm>
        <a:prstGeom prst="rect">
          <a:avLst/>
        </a:prstGeom>
      </xdr:spPr>
    </xdr:pic>
    <xdr:clientData/>
  </xdr:twoCellAnchor>
  <xdr:twoCellAnchor editAs="oneCell">
    <xdr:from>
      <xdr:col>8</xdr:col>
      <xdr:colOff>21167</xdr:colOff>
      <xdr:row>5</xdr:row>
      <xdr:rowOff>74083</xdr:rowOff>
    </xdr:from>
    <xdr:to>
      <xdr:col>10</xdr:col>
      <xdr:colOff>886884</xdr:colOff>
      <xdr:row>18</xdr:row>
      <xdr:rowOff>101600</xdr:rowOff>
    </xdr:to>
    <xdr:pic>
      <xdr:nvPicPr>
        <xdr:cNvPr id="5" name="22 Imagen">
          <a:extLst>
            <a:ext uri="{FF2B5EF4-FFF2-40B4-BE49-F238E27FC236}">
              <a16:creationId xmlns:a16="http://schemas.microsoft.com/office/drawing/2014/main" id="{627C1451-6157-473C-9E25-7BAD3CE08F44}"/>
            </a:ext>
          </a:extLst>
        </xdr:cNvPr>
        <xdr:cNvPicPr>
          <a:picLocks noChangeAspect="1"/>
        </xdr:cNvPicPr>
      </xdr:nvPicPr>
      <xdr:blipFill>
        <a:blip xmlns:r="http://schemas.openxmlformats.org/officeDocument/2006/relationships" r:embed="rId4"/>
        <a:stretch>
          <a:fillRect/>
        </a:stretch>
      </xdr:blipFill>
      <xdr:spPr>
        <a:xfrm>
          <a:off x="4897967" y="1499023"/>
          <a:ext cx="3418417" cy="2420197"/>
        </a:xfrm>
        <a:prstGeom prst="rect">
          <a:avLst/>
        </a:prstGeom>
      </xdr:spPr>
    </xdr:pic>
    <xdr:clientData/>
  </xdr:twoCellAnchor>
  <xdr:twoCellAnchor editAs="oneCell">
    <xdr:from>
      <xdr:col>2</xdr:col>
      <xdr:colOff>158750</xdr:colOff>
      <xdr:row>21</xdr:row>
      <xdr:rowOff>31750</xdr:rowOff>
    </xdr:from>
    <xdr:to>
      <xdr:col>6</xdr:col>
      <xdr:colOff>389466</xdr:colOff>
      <xdr:row>34</xdr:row>
      <xdr:rowOff>59267</xdr:rowOff>
    </xdr:to>
    <xdr:pic>
      <xdr:nvPicPr>
        <xdr:cNvPr id="6" name="23 Imagen">
          <a:extLst>
            <a:ext uri="{FF2B5EF4-FFF2-40B4-BE49-F238E27FC236}">
              <a16:creationId xmlns:a16="http://schemas.microsoft.com/office/drawing/2014/main" id="{2079FE6C-06C4-4CF0-95AD-CA21ADDA382C}"/>
            </a:ext>
          </a:extLst>
        </xdr:cNvPr>
        <xdr:cNvPicPr>
          <a:picLocks noChangeAspect="1"/>
        </xdr:cNvPicPr>
      </xdr:nvPicPr>
      <xdr:blipFill>
        <a:blip xmlns:r="http://schemas.openxmlformats.org/officeDocument/2006/relationships" r:embed="rId5"/>
        <a:stretch>
          <a:fillRect/>
        </a:stretch>
      </xdr:blipFill>
      <xdr:spPr>
        <a:xfrm>
          <a:off x="760730" y="4649470"/>
          <a:ext cx="3431116" cy="2420197"/>
        </a:xfrm>
        <a:prstGeom prst="rect">
          <a:avLst/>
        </a:prstGeom>
      </xdr:spPr>
    </xdr:pic>
    <xdr:clientData/>
  </xdr:twoCellAnchor>
  <xdr:twoCellAnchor editAs="oneCell">
    <xdr:from>
      <xdr:col>8</xdr:col>
      <xdr:colOff>42334</xdr:colOff>
      <xdr:row>21</xdr:row>
      <xdr:rowOff>95250</xdr:rowOff>
    </xdr:from>
    <xdr:to>
      <xdr:col>10</xdr:col>
      <xdr:colOff>847091</xdr:colOff>
      <xdr:row>34</xdr:row>
      <xdr:rowOff>77047</xdr:rowOff>
    </xdr:to>
    <xdr:pic>
      <xdr:nvPicPr>
        <xdr:cNvPr id="7" name="25 Imagen">
          <a:extLst>
            <a:ext uri="{FF2B5EF4-FFF2-40B4-BE49-F238E27FC236}">
              <a16:creationId xmlns:a16="http://schemas.microsoft.com/office/drawing/2014/main" id="{A7CF03AB-E34C-4571-BE80-AB0FB455D028}"/>
            </a:ext>
          </a:extLst>
        </xdr:cNvPr>
        <xdr:cNvPicPr>
          <a:picLocks noChangeAspect="1"/>
        </xdr:cNvPicPr>
      </xdr:nvPicPr>
      <xdr:blipFill>
        <a:blip xmlns:r="http://schemas.openxmlformats.org/officeDocument/2006/relationships" r:embed="rId6"/>
        <a:stretch>
          <a:fillRect/>
        </a:stretch>
      </xdr:blipFill>
      <xdr:spPr>
        <a:xfrm>
          <a:off x="4919134" y="4712970"/>
          <a:ext cx="3357457" cy="2374477"/>
        </a:xfrm>
        <a:prstGeom prst="rect">
          <a:avLst/>
        </a:prstGeom>
      </xdr:spPr>
    </xdr:pic>
    <xdr:clientData/>
  </xdr:twoCellAnchor>
  <xdr:twoCellAnchor editAs="oneCell">
    <xdr:from>
      <xdr:col>2</xdr:col>
      <xdr:colOff>95250</xdr:colOff>
      <xdr:row>37</xdr:row>
      <xdr:rowOff>84667</xdr:rowOff>
    </xdr:from>
    <xdr:to>
      <xdr:col>6</xdr:col>
      <xdr:colOff>432646</xdr:colOff>
      <xdr:row>50</xdr:row>
      <xdr:rowOff>81703</xdr:rowOff>
    </xdr:to>
    <xdr:pic>
      <xdr:nvPicPr>
        <xdr:cNvPr id="8" name="27 Imagen">
          <a:extLst>
            <a:ext uri="{FF2B5EF4-FFF2-40B4-BE49-F238E27FC236}">
              <a16:creationId xmlns:a16="http://schemas.microsoft.com/office/drawing/2014/main" id="{5349E446-5850-4781-AA56-C37662BBC1EC}"/>
            </a:ext>
          </a:extLst>
        </xdr:cNvPr>
        <xdr:cNvPicPr>
          <a:picLocks noChangeAspect="1"/>
        </xdr:cNvPicPr>
      </xdr:nvPicPr>
      <xdr:blipFill>
        <a:blip xmlns:r="http://schemas.openxmlformats.org/officeDocument/2006/relationships" r:embed="rId7"/>
        <a:stretch>
          <a:fillRect/>
        </a:stretch>
      </xdr:blipFill>
      <xdr:spPr>
        <a:xfrm>
          <a:off x="697230" y="7895167"/>
          <a:ext cx="3537796" cy="2389716"/>
        </a:xfrm>
        <a:prstGeom prst="rect">
          <a:avLst/>
        </a:prstGeom>
      </xdr:spPr>
    </xdr:pic>
    <xdr:clientData/>
  </xdr:twoCellAnchor>
  <xdr:twoCellAnchor editAs="oneCell">
    <xdr:from>
      <xdr:col>7</xdr:col>
      <xdr:colOff>306916</xdr:colOff>
      <xdr:row>37</xdr:row>
      <xdr:rowOff>116417</xdr:rowOff>
    </xdr:from>
    <xdr:to>
      <xdr:col>10</xdr:col>
      <xdr:colOff>905933</xdr:colOff>
      <xdr:row>50</xdr:row>
      <xdr:rowOff>105833</xdr:rowOff>
    </xdr:to>
    <xdr:pic>
      <xdr:nvPicPr>
        <xdr:cNvPr id="9" name="28 Imagen">
          <a:extLst>
            <a:ext uri="{FF2B5EF4-FFF2-40B4-BE49-F238E27FC236}">
              <a16:creationId xmlns:a16="http://schemas.microsoft.com/office/drawing/2014/main" id="{69EF397E-C0B0-443A-B82C-BB136B13F0B3}"/>
            </a:ext>
          </a:extLst>
        </xdr:cNvPr>
        <xdr:cNvPicPr>
          <a:picLocks noChangeAspect="1"/>
        </xdr:cNvPicPr>
      </xdr:nvPicPr>
      <xdr:blipFill>
        <a:blip xmlns:r="http://schemas.openxmlformats.org/officeDocument/2006/relationships" r:embed="rId8"/>
        <a:stretch>
          <a:fillRect/>
        </a:stretch>
      </xdr:blipFill>
      <xdr:spPr>
        <a:xfrm>
          <a:off x="4795096" y="7926917"/>
          <a:ext cx="3540337" cy="2382096"/>
        </a:xfrm>
        <a:prstGeom prst="rect">
          <a:avLst/>
        </a:prstGeom>
      </xdr:spPr>
    </xdr:pic>
    <xdr:clientData/>
  </xdr:twoCellAnchor>
  <xdr:twoCellAnchor editAs="oneCell">
    <xdr:from>
      <xdr:col>2</xdr:col>
      <xdr:colOff>10583</xdr:colOff>
      <xdr:row>53</xdr:row>
      <xdr:rowOff>84666</xdr:rowOff>
    </xdr:from>
    <xdr:to>
      <xdr:col>6</xdr:col>
      <xdr:colOff>347979</xdr:colOff>
      <xdr:row>66</xdr:row>
      <xdr:rowOff>81703</xdr:rowOff>
    </xdr:to>
    <xdr:pic>
      <xdr:nvPicPr>
        <xdr:cNvPr id="10" name="29 Imagen">
          <a:extLst>
            <a:ext uri="{FF2B5EF4-FFF2-40B4-BE49-F238E27FC236}">
              <a16:creationId xmlns:a16="http://schemas.microsoft.com/office/drawing/2014/main" id="{936C4A1E-7BA6-4F19-805C-821D3C0F1939}"/>
            </a:ext>
          </a:extLst>
        </xdr:cNvPr>
        <xdr:cNvPicPr>
          <a:picLocks noChangeAspect="1"/>
        </xdr:cNvPicPr>
      </xdr:nvPicPr>
      <xdr:blipFill>
        <a:blip xmlns:r="http://schemas.openxmlformats.org/officeDocument/2006/relationships" r:embed="rId9"/>
        <a:stretch>
          <a:fillRect/>
        </a:stretch>
      </xdr:blipFill>
      <xdr:spPr>
        <a:xfrm>
          <a:off x="612563" y="11087946"/>
          <a:ext cx="3537796" cy="2389717"/>
        </a:xfrm>
        <a:prstGeom prst="rect">
          <a:avLst/>
        </a:prstGeom>
      </xdr:spPr>
    </xdr:pic>
    <xdr:clientData/>
  </xdr:twoCellAnchor>
  <xdr:twoCellAnchor editAs="oneCell">
    <xdr:from>
      <xdr:col>7</xdr:col>
      <xdr:colOff>232833</xdr:colOff>
      <xdr:row>53</xdr:row>
      <xdr:rowOff>74083</xdr:rowOff>
    </xdr:from>
    <xdr:to>
      <xdr:col>10</xdr:col>
      <xdr:colOff>808990</xdr:colOff>
      <xdr:row>66</xdr:row>
      <xdr:rowOff>71120</xdr:rowOff>
    </xdr:to>
    <xdr:pic>
      <xdr:nvPicPr>
        <xdr:cNvPr id="11" name="30 Imagen">
          <a:extLst>
            <a:ext uri="{FF2B5EF4-FFF2-40B4-BE49-F238E27FC236}">
              <a16:creationId xmlns:a16="http://schemas.microsoft.com/office/drawing/2014/main" id="{F0F2C395-2F75-43D8-A15C-857CCF9C40B5}"/>
            </a:ext>
          </a:extLst>
        </xdr:cNvPr>
        <xdr:cNvPicPr>
          <a:picLocks noChangeAspect="1"/>
        </xdr:cNvPicPr>
      </xdr:nvPicPr>
      <xdr:blipFill>
        <a:blip xmlns:r="http://schemas.openxmlformats.org/officeDocument/2006/relationships" r:embed="rId10"/>
        <a:stretch>
          <a:fillRect/>
        </a:stretch>
      </xdr:blipFill>
      <xdr:spPr>
        <a:xfrm>
          <a:off x="4721013" y="11077363"/>
          <a:ext cx="3517477" cy="2389717"/>
        </a:xfrm>
        <a:prstGeom prst="rect">
          <a:avLst/>
        </a:prstGeom>
      </xdr:spPr>
    </xdr:pic>
    <xdr:clientData/>
  </xdr:twoCellAnchor>
  <xdr:twoCellAnchor editAs="oneCell">
    <xdr:from>
      <xdr:col>2</xdr:col>
      <xdr:colOff>52917</xdr:colOff>
      <xdr:row>69</xdr:row>
      <xdr:rowOff>63500</xdr:rowOff>
    </xdr:from>
    <xdr:to>
      <xdr:col>6</xdr:col>
      <xdr:colOff>283633</xdr:colOff>
      <xdr:row>82</xdr:row>
      <xdr:rowOff>91016</xdr:rowOff>
    </xdr:to>
    <xdr:pic>
      <xdr:nvPicPr>
        <xdr:cNvPr id="12" name="31 Imagen">
          <a:extLst>
            <a:ext uri="{FF2B5EF4-FFF2-40B4-BE49-F238E27FC236}">
              <a16:creationId xmlns:a16="http://schemas.microsoft.com/office/drawing/2014/main" id="{37974D22-AE63-4246-939E-FB2504DFC0CC}"/>
            </a:ext>
          </a:extLst>
        </xdr:cNvPr>
        <xdr:cNvPicPr>
          <a:picLocks noChangeAspect="1"/>
        </xdr:cNvPicPr>
      </xdr:nvPicPr>
      <xdr:blipFill>
        <a:blip xmlns:r="http://schemas.openxmlformats.org/officeDocument/2006/relationships" r:embed="rId11"/>
        <a:stretch>
          <a:fillRect/>
        </a:stretch>
      </xdr:blipFill>
      <xdr:spPr>
        <a:xfrm>
          <a:off x="654897" y="14213840"/>
          <a:ext cx="3431116" cy="2420196"/>
        </a:xfrm>
        <a:prstGeom prst="rect">
          <a:avLst/>
        </a:prstGeom>
      </xdr:spPr>
    </xdr:pic>
    <xdr:clientData/>
  </xdr:twoCellAnchor>
  <xdr:twoCellAnchor editAs="oneCell">
    <xdr:from>
      <xdr:col>7</xdr:col>
      <xdr:colOff>275167</xdr:colOff>
      <xdr:row>69</xdr:row>
      <xdr:rowOff>52917</xdr:rowOff>
    </xdr:from>
    <xdr:to>
      <xdr:col>10</xdr:col>
      <xdr:colOff>759884</xdr:colOff>
      <xdr:row>82</xdr:row>
      <xdr:rowOff>80433</xdr:rowOff>
    </xdr:to>
    <xdr:pic>
      <xdr:nvPicPr>
        <xdr:cNvPr id="13" name="32 Imagen">
          <a:extLst>
            <a:ext uri="{FF2B5EF4-FFF2-40B4-BE49-F238E27FC236}">
              <a16:creationId xmlns:a16="http://schemas.microsoft.com/office/drawing/2014/main" id="{DB4EB150-687F-40D0-9F80-56F2CCDA1D09}"/>
            </a:ext>
          </a:extLst>
        </xdr:cNvPr>
        <xdr:cNvPicPr>
          <a:picLocks noChangeAspect="1"/>
        </xdr:cNvPicPr>
      </xdr:nvPicPr>
      <xdr:blipFill>
        <a:blip xmlns:r="http://schemas.openxmlformats.org/officeDocument/2006/relationships" r:embed="rId12"/>
        <a:stretch>
          <a:fillRect/>
        </a:stretch>
      </xdr:blipFill>
      <xdr:spPr>
        <a:xfrm>
          <a:off x="4763347" y="14203257"/>
          <a:ext cx="3426037" cy="2420196"/>
        </a:xfrm>
        <a:prstGeom prst="rect">
          <a:avLst/>
        </a:prstGeom>
      </xdr:spPr>
    </xdr:pic>
    <xdr:clientData/>
  </xdr:twoCellAnchor>
  <xdr:twoCellAnchor editAs="oneCell">
    <xdr:from>
      <xdr:col>2</xdr:col>
      <xdr:colOff>116417</xdr:colOff>
      <xdr:row>85</xdr:row>
      <xdr:rowOff>63500</xdr:rowOff>
    </xdr:from>
    <xdr:to>
      <xdr:col>6</xdr:col>
      <xdr:colOff>301413</xdr:colOff>
      <xdr:row>98</xdr:row>
      <xdr:rowOff>52917</xdr:rowOff>
    </xdr:to>
    <xdr:pic>
      <xdr:nvPicPr>
        <xdr:cNvPr id="14" name="34 Imagen">
          <a:extLst>
            <a:ext uri="{FF2B5EF4-FFF2-40B4-BE49-F238E27FC236}">
              <a16:creationId xmlns:a16="http://schemas.microsoft.com/office/drawing/2014/main" id="{76B67814-82BC-4FB0-983F-70109067A030}"/>
            </a:ext>
          </a:extLst>
        </xdr:cNvPr>
        <xdr:cNvPicPr>
          <a:picLocks noChangeAspect="1"/>
        </xdr:cNvPicPr>
      </xdr:nvPicPr>
      <xdr:blipFill>
        <a:blip xmlns:r="http://schemas.openxmlformats.org/officeDocument/2006/relationships" r:embed="rId13"/>
        <a:stretch>
          <a:fillRect/>
        </a:stretch>
      </xdr:blipFill>
      <xdr:spPr>
        <a:xfrm>
          <a:off x="718397" y="17406620"/>
          <a:ext cx="3385396" cy="2382097"/>
        </a:xfrm>
        <a:prstGeom prst="rect">
          <a:avLst/>
        </a:prstGeom>
      </xdr:spPr>
    </xdr:pic>
    <xdr:clientData/>
  </xdr:twoCellAnchor>
  <xdr:twoCellAnchor editAs="oneCell">
    <xdr:from>
      <xdr:col>8</xdr:col>
      <xdr:colOff>10583</xdr:colOff>
      <xdr:row>85</xdr:row>
      <xdr:rowOff>63500</xdr:rowOff>
    </xdr:from>
    <xdr:to>
      <xdr:col>10</xdr:col>
      <xdr:colOff>830580</xdr:colOff>
      <xdr:row>98</xdr:row>
      <xdr:rowOff>60537</xdr:rowOff>
    </xdr:to>
    <xdr:pic>
      <xdr:nvPicPr>
        <xdr:cNvPr id="15" name="35 Imagen">
          <a:extLst>
            <a:ext uri="{FF2B5EF4-FFF2-40B4-BE49-F238E27FC236}">
              <a16:creationId xmlns:a16="http://schemas.microsoft.com/office/drawing/2014/main" id="{A77F11CA-14B8-43EB-ADD7-C5457D58A891}"/>
            </a:ext>
          </a:extLst>
        </xdr:cNvPr>
        <xdr:cNvPicPr>
          <a:picLocks noChangeAspect="1"/>
        </xdr:cNvPicPr>
      </xdr:nvPicPr>
      <xdr:blipFill>
        <a:blip xmlns:r="http://schemas.openxmlformats.org/officeDocument/2006/relationships" r:embed="rId14"/>
        <a:stretch>
          <a:fillRect/>
        </a:stretch>
      </xdr:blipFill>
      <xdr:spPr>
        <a:xfrm>
          <a:off x="4887383" y="17406620"/>
          <a:ext cx="3372697" cy="2389717"/>
        </a:xfrm>
        <a:prstGeom prst="rect">
          <a:avLst/>
        </a:prstGeom>
      </xdr:spPr>
    </xdr:pic>
    <xdr:clientData/>
  </xdr:twoCellAnchor>
  <xdr:twoCellAnchor editAs="oneCell">
    <xdr:from>
      <xdr:col>2</xdr:col>
      <xdr:colOff>243417</xdr:colOff>
      <xdr:row>101</xdr:row>
      <xdr:rowOff>74083</xdr:rowOff>
    </xdr:from>
    <xdr:to>
      <xdr:col>6</xdr:col>
      <xdr:colOff>428413</xdr:colOff>
      <xdr:row>114</xdr:row>
      <xdr:rowOff>71119</xdr:rowOff>
    </xdr:to>
    <xdr:pic>
      <xdr:nvPicPr>
        <xdr:cNvPr id="16" name="36 Imagen">
          <a:extLst>
            <a:ext uri="{FF2B5EF4-FFF2-40B4-BE49-F238E27FC236}">
              <a16:creationId xmlns:a16="http://schemas.microsoft.com/office/drawing/2014/main" id="{14D0C802-AC5B-4408-8E15-285FE4C03BBA}"/>
            </a:ext>
          </a:extLst>
        </xdr:cNvPr>
        <xdr:cNvPicPr>
          <a:picLocks noChangeAspect="1"/>
        </xdr:cNvPicPr>
      </xdr:nvPicPr>
      <xdr:blipFill>
        <a:blip xmlns:r="http://schemas.openxmlformats.org/officeDocument/2006/relationships" r:embed="rId15"/>
        <a:stretch>
          <a:fillRect/>
        </a:stretch>
      </xdr:blipFill>
      <xdr:spPr>
        <a:xfrm>
          <a:off x="845397" y="20564263"/>
          <a:ext cx="3385396" cy="2389716"/>
        </a:xfrm>
        <a:prstGeom prst="rect">
          <a:avLst/>
        </a:prstGeom>
      </xdr:spPr>
    </xdr:pic>
    <xdr:clientData/>
  </xdr:twoCellAnchor>
  <xdr:twoCellAnchor editAs="oneCell">
    <xdr:from>
      <xdr:col>7</xdr:col>
      <xdr:colOff>328083</xdr:colOff>
      <xdr:row>101</xdr:row>
      <xdr:rowOff>105833</xdr:rowOff>
    </xdr:from>
    <xdr:to>
      <xdr:col>10</xdr:col>
      <xdr:colOff>919480</xdr:colOff>
      <xdr:row>114</xdr:row>
      <xdr:rowOff>102869</xdr:rowOff>
    </xdr:to>
    <xdr:pic>
      <xdr:nvPicPr>
        <xdr:cNvPr id="17" name="37 Imagen">
          <a:extLst>
            <a:ext uri="{FF2B5EF4-FFF2-40B4-BE49-F238E27FC236}">
              <a16:creationId xmlns:a16="http://schemas.microsoft.com/office/drawing/2014/main" id="{8FC46A44-6FAF-4A83-9454-ED64FD29CF45}"/>
            </a:ext>
          </a:extLst>
        </xdr:cNvPr>
        <xdr:cNvPicPr>
          <a:picLocks noChangeAspect="1"/>
        </xdr:cNvPicPr>
      </xdr:nvPicPr>
      <xdr:blipFill>
        <a:blip xmlns:r="http://schemas.openxmlformats.org/officeDocument/2006/relationships" r:embed="rId16"/>
        <a:stretch>
          <a:fillRect/>
        </a:stretch>
      </xdr:blipFill>
      <xdr:spPr>
        <a:xfrm>
          <a:off x="4816263" y="20596013"/>
          <a:ext cx="3532717" cy="2389716"/>
        </a:xfrm>
        <a:prstGeom prst="rect">
          <a:avLst/>
        </a:prstGeom>
      </xdr:spPr>
    </xdr:pic>
    <xdr:clientData/>
  </xdr:twoCellAnchor>
  <xdr:twoCellAnchor editAs="oneCell">
    <xdr:from>
      <xdr:col>2</xdr:col>
      <xdr:colOff>84667</xdr:colOff>
      <xdr:row>117</xdr:row>
      <xdr:rowOff>74083</xdr:rowOff>
    </xdr:from>
    <xdr:to>
      <xdr:col>6</xdr:col>
      <xdr:colOff>437303</xdr:colOff>
      <xdr:row>130</xdr:row>
      <xdr:rowOff>71119</xdr:rowOff>
    </xdr:to>
    <xdr:pic>
      <xdr:nvPicPr>
        <xdr:cNvPr id="18" name="38 Imagen">
          <a:extLst>
            <a:ext uri="{FF2B5EF4-FFF2-40B4-BE49-F238E27FC236}">
              <a16:creationId xmlns:a16="http://schemas.microsoft.com/office/drawing/2014/main" id="{0D414F13-834F-4B17-A7C3-DDC2720095B5}"/>
            </a:ext>
          </a:extLst>
        </xdr:cNvPr>
        <xdr:cNvPicPr>
          <a:picLocks noChangeAspect="1"/>
        </xdr:cNvPicPr>
      </xdr:nvPicPr>
      <xdr:blipFill>
        <a:blip xmlns:r="http://schemas.openxmlformats.org/officeDocument/2006/relationships" r:embed="rId17"/>
        <a:stretch>
          <a:fillRect/>
        </a:stretch>
      </xdr:blipFill>
      <xdr:spPr>
        <a:xfrm>
          <a:off x="686647" y="23619883"/>
          <a:ext cx="3553036" cy="2389716"/>
        </a:xfrm>
        <a:prstGeom prst="rect">
          <a:avLst/>
        </a:prstGeom>
      </xdr:spPr>
    </xdr:pic>
    <xdr:clientData/>
  </xdr:twoCellAnchor>
  <xdr:twoCellAnchor editAs="oneCell">
    <xdr:from>
      <xdr:col>7</xdr:col>
      <xdr:colOff>296333</xdr:colOff>
      <xdr:row>117</xdr:row>
      <xdr:rowOff>52917</xdr:rowOff>
    </xdr:from>
    <xdr:to>
      <xdr:col>10</xdr:col>
      <xdr:colOff>895350</xdr:colOff>
      <xdr:row>130</xdr:row>
      <xdr:rowOff>49953</xdr:rowOff>
    </xdr:to>
    <xdr:pic>
      <xdr:nvPicPr>
        <xdr:cNvPr id="19" name="39 Imagen">
          <a:extLst>
            <a:ext uri="{FF2B5EF4-FFF2-40B4-BE49-F238E27FC236}">
              <a16:creationId xmlns:a16="http://schemas.microsoft.com/office/drawing/2014/main" id="{C0360B72-A22B-41D6-98AB-14B4D7F03D97}"/>
            </a:ext>
          </a:extLst>
        </xdr:cNvPr>
        <xdr:cNvPicPr>
          <a:picLocks noChangeAspect="1"/>
        </xdr:cNvPicPr>
      </xdr:nvPicPr>
      <xdr:blipFill>
        <a:blip xmlns:r="http://schemas.openxmlformats.org/officeDocument/2006/relationships" r:embed="rId18"/>
        <a:stretch>
          <a:fillRect/>
        </a:stretch>
      </xdr:blipFill>
      <xdr:spPr>
        <a:xfrm>
          <a:off x="4784513" y="23598717"/>
          <a:ext cx="3540337" cy="238971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203A8673-A745-4088-BA6F-148BE7B560F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C422C162-CBA4-4C63-AE61-814504D85FB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oneCellAnchor>
    <xdr:from>
      <xdr:col>0</xdr:col>
      <xdr:colOff>0</xdr:colOff>
      <xdr:row>357</xdr:row>
      <xdr:rowOff>0</xdr:rowOff>
    </xdr:from>
    <xdr:ext cx="2217420" cy="0"/>
    <xdr:pic>
      <xdr:nvPicPr>
        <xdr:cNvPr id="4" name="Imagen 3">
          <a:extLst>
            <a:ext uri="{FF2B5EF4-FFF2-40B4-BE49-F238E27FC236}">
              <a16:creationId xmlns:a16="http://schemas.microsoft.com/office/drawing/2014/main" id="{38CE7798-9102-4804-B8F2-120230A129FA}"/>
            </a:ext>
          </a:extLst>
        </xdr:cNvPr>
        <xdr:cNvPicPr>
          <a:picLocks noChangeAspect="1"/>
        </xdr:cNvPicPr>
      </xdr:nvPicPr>
      <xdr:blipFill>
        <a:blip xmlns:r="http://schemas.openxmlformats.org/officeDocument/2006/relationships" r:embed="rId3"/>
        <a:stretch>
          <a:fillRect/>
        </a:stretch>
      </xdr:blipFill>
      <xdr:spPr>
        <a:xfrm>
          <a:off x="0" y="42801540"/>
          <a:ext cx="2217420" cy="0"/>
        </a:xfrm>
        <a:prstGeom prst="rect">
          <a:avLst/>
        </a:prstGeom>
      </xdr:spPr>
    </xdr:pic>
    <xdr:clientData/>
  </xdr:oneCellAnchor>
  <xdr:oneCellAnchor>
    <xdr:from>
      <xdr:col>0</xdr:col>
      <xdr:colOff>152400</xdr:colOff>
      <xdr:row>389</xdr:row>
      <xdr:rowOff>152400</xdr:rowOff>
    </xdr:from>
    <xdr:ext cx="2217420" cy="0"/>
    <xdr:pic>
      <xdr:nvPicPr>
        <xdr:cNvPr id="5" name="Imagen 4">
          <a:extLst>
            <a:ext uri="{FF2B5EF4-FFF2-40B4-BE49-F238E27FC236}">
              <a16:creationId xmlns:a16="http://schemas.microsoft.com/office/drawing/2014/main" id="{3FF8440E-721D-4003-A856-21571CCFE6AF}"/>
            </a:ext>
          </a:extLst>
        </xdr:cNvPr>
        <xdr:cNvPicPr>
          <a:picLocks noChangeAspect="1"/>
        </xdr:cNvPicPr>
      </xdr:nvPicPr>
      <xdr:blipFill>
        <a:blip xmlns:r="http://schemas.openxmlformats.org/officeDocument/2006/relationships" r:embed="rId3"/>
        <a:stretch>
          <a:fillRect/>
        </a:stretch>
      </xdr:blipFill>
      <xdr:spPr>
        <a:xfrm>
          <a:off x="152400" y="4892802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CD9C33ED-4C2D-45D8-8A78-7157E9B31883}"/>
            </a:ext>
          </a:extLst>
        </xdr:cNvPr>
        <xdr:cNvPicPr>
          <a:picLocks noChangeAspect="1"/>
        </xdr:cNvPicPr>
      </xdr:nvPicPr>
      <xdr:blipFill>
        <a:blip xmlns:r="http://schemas.openxmlformats.org/officeDocument/2006/relationships" r:embed="rId4"/>
        <a:stretch>
          <a:fillRect/>
        </a:stretch>
      </xdr:blipFill>
      <xdr:spPr>
        <a:xfrm>
          <a:off x="5163396" y="13174557"/>
          <a:ext cx="0" cy="0"/>
        </a:xfrm>
        <a:prstGeom prst="rect">
          <a:avLst/>
        </a:prstGeom>
      </xdr:spPr>
    </xdr:pic>
    <xdr:clientData/>
  </xdr:oneCellAnchor>
  <xdr:oneCellAnchor>
    <xdr:from>
      <xdr:col>0</xdr:col>
      <xdr:colOff>465667</xdr:colOff>
      <xdr:row>117</xdr:row>
      <xdr:rowOff>52917</xdr:rowOff>
    </xdr:from>
    <xdr:ext cx="3360420" cy="2514600"/>
    <xdr:pic>
      <xdr:nvPicPr>
        <xdr:cNvPr id="7" name="Imagen 6">
          <a:extLst>
            <a:ext uri="{FF2B5EF4-FFF2-40B4-BE49-F238E27FC236}">
              <a16:creationId xmlns:a16="http://schemas.microsoft.com/office/drawing/2014/main" id="{E9EC9DF8-A10E-4432-8143-E45269CCB321}"/>
            </a:ext>
          </a:extLst>
        </xdr:cNvPr>
        <xdr:cNvPicPr>
          <a:picLocks noChangeAspect="1"/>
        </xdr:cNvPicPr>
      </xdr:nvPicPr>
      <xdr:blipFill>
        <a:blip xmlns:r="http://schemas.openxmlformats.org/officeDocument/2006/relationships" r:embed="rId5"/>
        <a:stretch>
          <a:fillRect/>
        </a:stretch>
      </xdr:blipFill>
      <xdr:spPr>
        <a:xfrm>
          <a:off x="465667" y="7291917"/>
          <a:ext cx="3360420" cy="2514600"/>
        </a:xfrm>
        <a:prstGeom prst="rect">
          <a:avLst/>
        </a:prstGeom>
      </xdr:spPr>
    </xdr:pic>
    <xdr:clientData/>
  </xdr:oneCellAnchor>
  <xdr:oneCellAnchor>
    <xdr:from>
      <xdr:col>0</xdr:col>
      <xdr:colOff>349249</xdr:colOff>
      <xdr:row>469</xdr:row>
      <xdr:rowOff>63499</xdr:rowOff>
    </xdr:from>
    <xdr:ext cx="3360420" cy="2522221"/>
    <xdr:pic>
      <xdr:nvPicPr>
        <xdr:cNvPr id="8" name="Imagen 7">
          <a:extLst>
            <a:ext uri="{FF2B5EF4-FFF2-40B4-BE49-F238E27FC236}">
              <a16:creationId xmlns:a16="http://schemas.microsoft.com/office/drawing/2014/main" id="{CF36B8CF-746E-456D-BD12-F93201DFCFBE}"/>
            </a:ext>
          </a:extLst>
        </xdr:cNvPr>
        <xdr:cNvPicPr>
          <a:picLocks noChangeAspect="1"/>
        </xdr:cNvPicPr>
      </xdr:nvPicPr>
      <xdr:blipFill>
        <a:blip xmlns:r="http://schemas.openxmlformats.org/officeDocument/2006/relationships" r:embed="rId6"/>
        <a:stretch>
          <a:fillRect/>
        </a:stretch>
      </xdr:blipFill>
      <xdr:spPr>
        <a:xfrm>
          <a:off x="349249" y="57792619"/>
          <a:ext cx="3360420" cy="2522221"/>
        </a:xfrm>
        <a:prstGeom prst="rect">
          <a:avLst/>
        </a:prstGeom>
      </xdr:spPr>
    </xdr:pic>
    <xdr:clientData/>
  </xdr:oneCellAnchor>
  <xdr:oneCellAnchor>
    <xdr:from>
      <xdr:col>6</xdr:col>
      <xdr:colOff>296333</xdr:colOff>
      <xdr:row>469</xdr:row>
      <xdr:rowOff>74084</xdr:rowOff>
    </xdr:from>
    <xdr:ext cx="3360420" cy="2522220"/>
    <xdr:pic>
      <xdr:nvPicPr>
        <xdr:cNvPr id="9" name="Imagen 8">
          <a:extLst>
            <a:ext uri="{FF2B5EF4-FFF2-40B4-BE49-F238E27FC236}">
              <a16:creationId xmlns:a16="http://schemas.microsoft.com/office/drawing/2014/main" id="{CDA2C485-6870-4495-809E-6837ED1023D7}"/>
            </a:ext>
          </a:extLst>
        </xdr:cNvPr>
        <xdr:cNvPicPr>
          <a:picLocks noChangeAspect="1"/>
        </xdr:cNvPicPr>
      </xdr:nvPicPr>
      <xdr:blipFill>
        <a:blip xmlns:r="http://schemas.openxmlformats.org/officeDocument/2006/relationships" r:embed="rId7"/>
        <a:stretch>
          <a:fillRect/>
        </a:stretch>
      </xdr:blipFill>
      <xdr:spPr>
        <a:xfrm>
          <a:off x="4898813" y="57803204"/>
          <a:ext cx="3360420" cy="2522220"/>
        </a:xfrm>
        <a:prstGeom prst="rect">
          <a:avLst/>
        </a:prstGeom>
      </xdr:spPr>
    </xdr:pic>
    <xdr:clientData/>
  </xdr:oneCellAnchor>
  <xdr:oneCellAnchor>
    <xdr:from>
      <xdr:col>0</xdr:col>
      <xdr:colOff>328083</xdr:colOff>
      <xdr:row>165</xdr:row>
      <xdr:rowOff>74083</xdr:rowOff>
    </xdr:from>
    <xdr:ext cx="3330725" cy="2512284"/>
    <xdr:pic>
      <xdr:nvPicPr>
        <xdr:cNvPr id="10" name="Imagen 9">
          <a:extLst>
            <a:ext uri="{FF2B5EF4-FFF2-40B4-BE49-F238E27FC236}">
              <a16:creationId xmlns:a16="http://schemas.microsoft.com/office/drawing/2014/main" id="{56E7E707-996E-432F-A248-4B2F766A3537}"/>
            </a:ext>
          </a:extLst>
        </xdr:cNvPr>
        <xdr:cNvPicPr>
          <a:picLocks noChangeAspect="1"/>
        </xdr:cNvPicPr>
      </xdr:nvPicPr>
      <xdr:blipFill>
        <a:blip xmlns:r="http://schemas.openxmlformats.org/officeDocument/2006/relationships" r:embed="rId8"/>
        <a:stretch>
          <a:fillRect/>
        </a:stretch>
      </xdr:blipFill>
      <xdr:spPr>
        <a:xfrm>
          <a:off x="328083" y="16137043"/>
          <a:ext cx="3330725" cy="2512284"/>
        </a:xfrm>
        <a:prstGeom prst="rect">
          <a:avLst/>
        </a:prstGeom>
      </xdr:spPr>
    </xdr:pic>
    <xdr:clientData/>
  </xdr:oneCellAnchor>
  <xdr:oneCellAnchor>
    <xdr:from>
      <xdr:col>0</xdr:col>
      <xdr:colOff>381000</xdr:colOff>
      <xdr:row>389</xdr:row>
      <xdr:rowOff>95250</xdr:rowOff>
    </xdr:from>
    <xdr:ext cx="3276600" cy="2461260"/>
    <xdr:pic>
      <xdr:nvPicPr>
        <xdr:cNvPr id="11" name="Imagen 10">
          <a:extLst>
            <a:ext uri="{FF2B5EF4-FFF2-40B4-BE49-F238E27FC236}">
              <a16:creationId xmlns:a16="http://schemas.microsoft.com/office/drawing/2014/main" id="{B234A249-5001-48F9-BAF8-8B57EA8BCAB8}"/>
            </a:ext>
          </a:extLst>
        </xdr:cNvPr>
        <xdr:cNvPicPr>
          <a:picLocks noChangeAspect="1"/>
        </xdr:cNvPicPr>
      </xdr:nvPicPr>
      <xdr:blipFill>
        <a:blip xmlns:r="http://schemas.openxmlformats.org/officeDocument/2006/relationships" r:embed="rId9"/>
        <a:stretch>
          <a:fillRect/>
        </a:stretch>
      </xdr:blipFill>
      <xdr:spPr>
        <a:xfrm>
          <a:off x="381000" y="48870870"/>
          <a:ext cx="3276600" cy="2461260"/>
        </a:xfrm>
        <a:prstGeom prst="rect">
          <a:avLst/>
        </a:prstGeom>
      </xdr:spPr>
    </xdr:pic>
    <xdr:clientData/>
  </xdr:oneCellAnchor>
  <xdr:oneCellAnchor>
    <xdr:from>
      <xdr:col>6</xdr:col>
      <xdr:colOff>465666</xdr:colOff>
      <xdr:row>389</xdr:row>
      <xdr:rowOff>105833</xdr:rowOff>
    </xdr:from>
    <xdr:ext cx="3291840" cy="2468880"/>
    <xdr:pic>
      <xdr:nvPicPr>
        <xdr:cNvPr id="12" name="Imagen 11">
          <a:extLst>
            <a:ext uri="{FF2B5EF4-FFF2-40B4-BE49-F238E27FC236}">
              <a16:creationId xmlns:a16="http://schemas.microsoft.com/office/drawing/2014/main" id="{DD22DE6F-892B-4969-96F3-E27396F0669E}"/>
            </a:ext>
          </a:extLst>
        </xdr:cNvPr>
        <xdr:cNvPicPr>
          <a:picLocks noChangeAspect="1"/>
        </xdr:cNvPicPr>
      </xdr:nvPicPr>
      <xdr:blipFill>
        <a:blip xmlns:r="http://schemas.openxmlformats.org/officeDocument/2006/relationships" r:embed="rId10"/>
        <a:stretch>
          <a:fillRect/>
        </a:stretch>
      </xdr:blipFill>
      <xdr:spPr>
        <a:xfrm>
          <a:off x="5068146" y="48881453"/>
          <a:ext cx="3291840" cy="2468880"/>
        </a:xfrm>
        <a:prstGeom prst="rect">
          <a:avLst/>
        </a:prstGeom>
      </xdr:spPr>
    </xdr:pic>
    <xdr:clientData/>
  </xdr:oneCellAnchor>
  <xdr:oneCellAnchor>
    <xdr:from>
      <xdr:col>0</xdr:col>
      <xdr:colOff>317500</xdr:colOff>
      <xdr:row>181</xdr:row>
      <xdr:rowOff>116417</xdr:rowOff>
    </xdr:from>
    <xdr:ext cx="3284220" cy="2461260"/>
    <xdr:pic>
      <xdr:nvPicPr>
        <xdr:cNvPr id="13" name="Imagen 12">
          <a:extLst>
            <a:ext uri="{FF2B5EF4-FFF2-40B4-BE49-F238E27FC236}">
              <a16:creationId xmlns:a16="http://schemas.microsoft.com/office/drawing/2014/main" id="{AB4C3F96-F266-4620-9AE1-942282DAD346}"/>
            </a:ext>
          </a:extLst>
        </xdr:cNvPr>
        <xdr:cNvPicPr>
          <a:picLocks noChangeAspect="1"/>
        </xdr:cNvPicPr>
      </xdr:nvPicPr>
      <xdr:blipFill>
        <a:blip xmlns:r="http://schemas.openxmlformats.org/officeDocument/2006/relationships" r:embed="rId11"/>
        <a:stretch>
          <a:fillRect/>
        </a:stretch>
      </xdr:blipFill>
      <xdr:spPr>
        <a:xfrm>
          <a:off x="317500" y="19120697"/>
          <a:ext cx="3284220" cy="2461260"/>
        </a:xfrm>
        <a:prstGeom prst="rect">
          <a:avLst/>
        </a:prstGeom>
      </xdr:spPr>
    </xdr:pic>
    <xdr:clientData/>
  </xdr:oneCellAnchor>
  <xdr:oneCellAnchor>
    <xdr:from>
      <xdr:col>0</xdr:col>
      <xdr:colOff>317500</xdr:colOff>
      <xdr:row>533</xdr:row>
      <xdr:rowOff>63500</xdr:rowOff>
    </xdr:from>
    <xdr:ext cx="3349792" cy="2514600"/>
    <xdr:pic>
      <xdr:nvPicPr>
        <xdr:cNvPr id="14" name="Imagen 13">
          <a:extLst>
            <a:ext uri="{FF2B5EF4-FFF2-40B4-BE49-F238E27FC236}">
              <a16:creationId xmlns:a16="http://schemas.microsoft.com/office/drawing/2014/main" id="{1FBDFEF8-1931-48D7-86A3-15697691314E}"/>
            </a:ext>
          </a:extLst>
        </xdr:cNvPr>
        <xdr:cNvPicPr>
          <a:picLocks noChangeAspect="1"/>
        </xdr:cNvPicPr>
      </xdr:nvPicPr>
      <xdr:blipFill>
        <a:blip xmlns:r="http://schemas.openxmlformats.org/officeDocument/2006/relationships" r:embed="rId12"/>
        <a:stretch>
          <a:fillRect/>
        </a:stretch>
      </xdr:blipFill>
      <xdr:spPr>
        <a:xfrm>
          <a:off x="317500" y="69557900"/>
          <a:ext cx="3349792" cy="2514600"/>
        </a:xfrm>
        <a:prstGeom prst="rect">
          <a:avLst/>
        </a:prstGeom>
      </xdr:spPr>
    </xdr:pic>
    <xdr:clientData/>
  </xdr:oneCellAnchor>
  <xdr:twoCellAnchor editAs="oneCell">
    <xdr:from>
      <xdr:col>0</xdr:col>
      <xdr:colOff>328083</xdr:colOff>
      <xdr:row>501</xdr:row>
      <xdr:rowOff>84667</xdr:rowOff>
    </xdr:from>
    <xdr:to>
      <xdr:col>4</xdr:col>
      <xdr:colOff>629875</xdr:colOff>
      <xdr:row>514</xdr:row>
      <xdr:rowOff>122266</xdr:rowOff>
    </xdr:to>
    <xdr:pic>
      <xdr:nvPicPr>
        <xdr:cNvPr id="15" name="Imagen 14">
          <a:extLst>
            <a:ext uri="{FF2B5EF4-FFF2-40B4-BE49-F238E27FC236}">
              <a16:creationId xmlns:a16="http://schemas.microsoft.com/office/drawing/2014/main" id="{009C60F3-714F-4CE5-A9EC-10E2F5CA3E32}"/>
            </a:ext>
          </a:extLst>
        </xdr:cNvPr>
        <xdr:cNvPicPr>
          <a:picLocks noChangeAspect="1"/>
        </xdr:cNvPicPr>
      </xdr:nvPicPr>
      <xdr:blipFill>
        <a:blip xmlns:r="http://schemas.openxmlformats.org/officeDocument/2006/relationships" r:embed="rId13"/>
        <a:stretch>
          <a:fillRect/>
        </a:stretch>
      </xdr:blipFill>
      <xdr:spPr>
        <a:xfrm>
          <a:off x="328083" y="63696427"/>
          <a:ext cx="3471712" cy="2415039"/>
        </a:xfrm>
        <a:prstGeom prst="rect">
          <a:avLst/>
        </a:prstGeom>
      </xdr:spPr>
    </xdr:pic>
    <xdr:clientData/>
  </xdr:twoCellAnchor>
  <xdr:twoCellAnchor editAs="oneCell">
    <xdr:from>
      <xdr:col>0</xdr:col>
      <xdr:colOff>476250</xdr:colOff>
      <xdr:row>69</xdr:row>
      <xdr:rowOff>52916</xdr:rowOff>
    </xdr:from>
    <xdr:to>
      <xdr:col>4</xdr:col>
      <xdr:colOff>781050</xdr:colOff>
      <xdr:row>82</xdr:row>
      <xdr:rowOff>91016</xdr:rowOff>
    </xdr:to>
    <xdr:pic>
      <xdr:nvPicPr>
        <xdr:cNvPr id="16" name="Imagen 15">
          <a:extLst>
            <a:ext uri="{FF2B5EF4-FFF2-40B4-BE49-F238E27FC236}">
              <a16:creationId xmlns:a16="http://schemas.microsoft.com/office/drawing/2014/main" id="{01DCF351-35BB-45F8-A486-AC30FAB46CCB}"/>
            </a:ext>
          </a:extLst>
        </xdr:cNvPr>
        <xdr:cNvPicPr>
          <a:picLocks noChangeAspect="1"/>
        </xdr:cNvPicPr>
      </xdr:nvPicPr>
      <xdr:blipFill>
        <a:blip xmlns:r="http://schemas.openxmlformats.org/officeDocument/2006/relationships" r:embed="rId14"/>
        <a:stretch>
          <a:fillRect/>
        </a:stretch>
      </xdr:blipFill>
      <xdr:spPr>
        <a:xfrm>
          <a:off x="476250" y="1409276"/>
          <a:ext cx="3474720" cy="2415540"/>
        </a:xfrm>
        <a:prstGeom prst="rect">
          <a:avLst/>
        </a:prstGeom>
      </xdr:spPr>
    </xdr:pic>
    <xdr:clientData/>
  </xdr:twoCellAnchor>
  <xdr:twoCellAnchor editAs="oneCell">
    <xdr:from>
      <xdr:col>6</xdr:col>
      <xdr:colOff>433917</xdr:colOff>
      <xdr:row>69</xdr:row>
      <xdr:rowOff>74083</xdr:rowOff>
    </xdr:from>
    <xdr:to>
      <xdr:col>10</xdr:col>
      <xdr:colOff>174417</xdr:colOff>
      <xdr:row>82</xdr:row>
      <xdr:rowOff>117583</xdr:rowOff>
    </xdr:to>
    <xdr:pic>
      <xdr:nvPicPr>
        <xdr:cNvPr id="17" name="Imagen 16">
          <a:extLst>
            <a:ext uri="{FF2B5EF4-FFF2-40B4-BE49-F238E27FC236}">
              <a16:creationId xmlns:a16="http://schemas.microsoft.com/office/drawing/2014/main" id="{AFBAD301-7949-4A5A-889E-0C0E757C1465}"/>
            </a:ext>
          </a:extLst>
        </xdr:cNvPr>
        <xdr:cNvPicPr>
          <a:picLocks noChangeAspect="1"/>
        </xdr:cNvPicPr>
      </xdr:nvPicPr>
      <xdr:blipFill>
        <a:blip xmlns:r="http://schemas.openxmlformats.org/officeDocument/2006/relationships" r:embed="rId15"/>
        <a:stretch>
          <a:fillRect/>
        </a:stretch>
      </xdr:blipFill>
      <xdr:spPr>
        <a:xfrm>
          <a:off x="5036397" y="1430443"/>
          <a:ext cx="3489540" cy="2420940"/>
        </a:xfrm>
        <a:prstGeom prst="rect">
          <a:avLst/>
        </a:prstGeom>
      </xdr:spPr>
    </xdr:pic>
    <xdr:clientData/>
  </xdr:twoCellAnchor>
  <xdr:twoCellAnchor editAs="oneCell">
    <xdr:from>
      <xdr:col>0</xdr:col>
      <xdr:colOff>423333</xdr:colOff>
      <xdr:row>85</xdr:row>
      <xdr:rowOff>95250</xdr:rowOff>
    </xdr:from>
    <xdr:to>
      <xdr:col>4</xdr:col>
      <xdr:colOff>728133</xdr:colOff>
      <xdr:row>98</xdr:row>
      <xdr:rowOff>133350</xdr:rowOff>
    </xdr:to>
    <xdr:pic>
      <xdr:nvPicPr>
        <xdr:cNvPr id="18" name="Imagen 17">
          <a:extLst>
            <a:ext uri="{FF2B5EF4-FFF2-40B4-BE49-F238E27FC236}">
              <a16:creationId xmlns:a16="http://schemas.microsoft.com/office/drawing/2014/main" id="{7991517B-9532-42DE-B01A-ECDD03FE653D}"/>
            </a:ext>
          </a:extLst>
        </xdr:cNvPr>
        <xdr:cNvPicPr>
          <a:picLocks noChangeAspect="1"/>
        </xdr:cNvPicPr>
      </xdr:nvPicPr>
      <xdr:blipFill>
        <a:blip xmlns:r="http://schemas.openxmlformats.org/officeDocument/2006/relationships" r:embed="rId16"/>
        <a:stretch>
          <a:fillRect/>
        </a:stretch>
      </xdr:blipFill>
      <xdr:spPr>
        <a:xfrm>
          <a:off x="423333" y="4392930"/>
          <a:ext cx="3474720" cy="2415540"/>
        </a:xfrm>
        <a:prstGeom prst="rect">
          <a:avLst/>
        </a:prstGeom>
      </xdr:spPr>
    </xdr:pic>
    <xdr:clientData/>
  </xdr:twoCellAnchor>
  <xdr:twoCellAnchor editAs="oneCell">
    <xdr:from>
      <xdr:col>6</xdr:col>
      <xdr:colOff>391583</xdr:colOff>
      <xdr:row>85</xdr:row>
      <xdr:rowOff>63500</xdr:rowOff>
    </xdr:from>
    <xdr:to>
      <xdr:col>10</xdr:col>
      <xdr:colOff>132083</xdr:colOff>
      <xdr:row>98</xdr:row>
      <xdr:rowOff>107000</xdr:rowOff>
    </xdr:to>
    <xdr:pic>
      <xdr:nvPicPr>
        <xdr:cNvPr id="19" name="Imagen 18">
          <a:extLst>
            <a:ext uri="{FF2B5EF4-FFF2-40B4-BE49-F238E27FC236}">
              <a16:creationId xmlns:a16="http://schemas.microsoft.com/office/drawing/2014/main" id="{B5170852-A11D-44E9-8177-70C08C837463}"/>
            </a:ext>
          </a:extLst>
        </xdr:cNvPr>
        <xdr:cNvPicPr>
          <a:picLocks noChangeAspect="1"/>
        </xdr:cNvPicPr>
      </xdr:nvPicPr>
      <xdr:blipFill>
        <a:blip xmlns:r="http://schemas.openxmlformats.org/officeDocument/2006/relationships" r:embed="rId17"/>
        <a:stretch>
          <a:fillRect/>
        </a:stretch>
      </xdr:blipFill>
      <xdr:spPr>
        <a:xfrm>
          <a:off x="4994063" y="4361180"/>
          <a:ext cx="3489540" cy="2420940"/>
        </a:xfrm>
        <a:prstGeom prst="rect">
          <a:avLst/>
        </a:prstGeom>
      </xdr:spPr>
    </xdr:pic>
    <xdr:clientData/>
  </xdr:twoCellAnchor>
  <xdr:twoCellAnchor editAs="oneCell">
    <xdr:from>
      <xdr:col>0</xdr:col>
      <xdr:colOff>444500</xdr:colOff>
      <xdr:row>133</xdr:row>
      <xdr:rowOff>84667</xdr:rowOff>
    </xdr:from>
    <xdr:to>
      <xdr:col>4</xdr:col>
      <xdr:colOff>749300</xdr:colOff>
      <xdr:row>146</xdr:row>
      <xdr:rowOff>122767</xdr:rowOff>
    </xdr:to>
    <xdr:pic>
      <xdr:nvPicPr>
        <xdr:cNvPr id="20" name="Imagen 19">
          <a:extLst>
            <a:ext uri="{FF2B5EF4-FFF2-40B4-BE49-F238E27FC236}">
              <a16:creationId xmlns:a16="http://schemas.microsoft.com/office/drawing/2014/main" id="{C8AC703B-7EDC-4047-A4ED-07E2B2E7A495}"/>
            </a:ext>
          </a:extLst>
        </xdr:cNvPr>
        <xdr:cNvPicPr>
          <a:picLocks noChangeAspect="1"/>
        </xdr:cNvPicPr>
      </xdr:nvPicPr>
      <xdr:blipFill>
        <a:blip xmlns:r="http://schemas.openxmlformats.org/officeDocument/2006/relationships" r:embed="rId18"/>
        <a:stretch>
          <a:fillRect/>
        </a:stretch>
      </xdr:blipFill>
      <xdr:spPr>
        <a:xfrm>
          <a:off x="444500" y="10264987"/>
          <a:ext cx="3474720" cy="2415540"/>
        </a:xfrm>
        <a:prstGeom prst="rect">
          <a:avLst/>
        </a:prstGeom>
      </xdr:spPr>
    </xdr:pic>
    <xdr:clientData/>
  </xdr:twoCellAnchor>
  <xdr:twoCellAnchor editAs="oneCell">
    <xdr:from>
      <xdr:col>6</xdr:col>
      <xdr:colOff>391584</xdr:colOff>
      <xdr:row>133</xdr:row>
      <xdr:rowOff>105833</xdr:rowOff>
    </xdr:from>
    <xdr:to>
      <xdr:col>10</xdr:col>
      <xdr:colOff>129546</xdr:colOff>
      <xdr:row>146</xdr:row>
      <xdr:rowOff>149333</xdr:rowOff>
    </xdr:to>
    <xdr:pic>
      <xdr:nvPicPr>
        <xdr:cNvPr id="21" name="Imagen 20">
          <a:extLst>
            <a:ext uri="{FF2B5EF4-FFF2-40B4-BE49-F238E27FC236}">
              <a16:creationId xmlns:a16="http://schemas.microsoft.com/office/drawing/2014/main" id="{EE9FA5A2-3509-409C-AB76-CD004E173B30}"/>
            </a:ext>
          </a:extLst>
        </xdr:cNvPr>
        <xdr:cNvPicPr>
          <a:picLocks noChangeAspect="1"/>
        </xdr:cNvPicPr>
      </xdr:nvPicPr>
      <xdr:blipFill>
        <a:blip xmlns:r="http://schemas.openxmlformats.org/officeDocument/2006/relationships" r:embed="rId19"/>
        <a:stretch>
          <a:fillRect/>
        </a:stretch>
      </xdr:blipFill>
      <xdr:spPr>
        <a:xfrm>
          <a:off x="4994064" y="10286153"/>
          <a:ext cx="3487002" cy="2420940"/>
        </a:xfrm>
        <a:prstGeom prst="rect">
          <a:avLst/>
        </a:prstGeom>
      </xdr:spPr>
    </xdr:pic>
    <xdr:clientData/>
  </xdr:twoCellAnchor>
  <xdr:twoCellAnchor editAs="oneCell">
    <xdr:from>
      <xdr:col>0</xdr:col>
      <xdr:colOff>476250</xdr:colOff>
      <xdr:row>149</xdr:row>
      <xdr:rowOff>84666</xdr:rowOff>
    </xdr:from>
    <xdr:to>
      <xdr:col>4</xdr:col>
      <xdr:colOff>781050</xdr:colOff>
      <xdr:row>162</xdr:row>
      <xdr:rowOff>122766</xdr:rowOff>
    </xdr:to>
    <xdr:pic>
      <xdr:nvPicPr>
        <xdr:cNvPr id="22" name="Imagen 21">
          <a:extLst>
            <a:ext uri="{FF2B5EF4-FFF2-40B4-BE49-F238E27FC236}">
              <a16:creationId xmlns:a16="http://schemas.microsoft.com/office/drawing/2014/main" id="{4F7A021B-BCD4-4702-83A1-8E9C47E645EA}"/>
            </a:ext>
          </a:extLst>
        </xdr:cNvPr>
        <xdr:cNvPicPr>
          <a:picLocks noChangeAspect="1"/>
        </xdr:cNvPicPr>
      </xdr:nvPicPr>
      <xdr:blipFill>
        <a:blip xmlns:r="http://schemas.openxmlformats.org/officeDocument/2006/relationships" r:embed="rId20"/>
        <a:stretch>
          <a:fillRect/>
        </a:stretch>
      </xdr:blipFill>
      <xdr:spPr>
        <a:xfrm>
          <a:off x="476250" y="13206306"/>
          <a:ext cx="3474720" cy="2415540"/>
        </a:xfrm>
        <a:prstGeom prst="rect">
          <a:avLst/>
        </a:prstGeom>
      </xdr:spPr>
    </xdr:pic>
    <xdr:clientData/>
  </xdr:twoCellAnchor>
  <xdr:twoCellAnchor editAs="oneCell">
    <xdr:from>
      <xdr:col>6</xdr:col>
      <xdr:colOff>349250</xdr:colOff>
      <xdr:row>149</xdr:row>
      <xdr:rowOff>52916</xdr:rowOff>
    </xdr:from>
    <xdr:to>
      <xdr:col>10</xdr:col>
      <xdr:colOff>87212</xdr:colOff>
      <xdr:row>162</xdr:row>
      <xdr:rowOff>96416</xdr:rowOff>
    </xdr:to>
    <xdr:pic>
      <xdr:nvPicPr>
        <xdr:cNvPr id="23" name="Imagen 22">
          <a:extLst>
            <a:ext uri="{FF2B5EF4-FFF2-40B4-BE49-F238E27FC236}">
              <a16:creationId xmlns:a16="http://schemas.microsoft.com/office/drawing/2014/main" id="{D36E8D4C-942D-47CF-AE09-CD77D3D2631C}"/>
            </a:ext>
          </a:extLst>
        </xdr:cNvPr>
        <xdr:cNvPicPr>
          <a:picLocks noChangeAspect="1"/>
        </xdr:cNvPicPr>
      </xdr:nvPicPr>
      <xdr:blipFill>
        <a:blip xmlns:r="http://schemas.openxmlformats.org/officeDocument/2006/relationships" r:embed="rId21"/>
        <a:stretch>
          <a:fillRect/>
        </a:stretch>
      </xdr:blipFill>
      <xdr:spPr>
        <a:xfrm>
          <a:off x="4951730" y="13174556"/>
          <a:ext cx="3487002" cy="2420940"/>
        </a:xfrm>
        <a:prstGeom prst="rect">
          <a:avLst/>
        </a:prstGeom>
      </xdr:spPr>
    </xdr:pic>
    <xdr:clientData/>
  </xdr:twoCellAnchor>
  <xdr:twoCellAnchor editAs="oneCell">
    <xdr:from>
      <xdr:col>0</xdr:col>
      <xdr:colOff>0</xdr:colOff>
      <xdr:row>197</xdr:row>
      <xdr:rowOff>0</xdr:rowOff>
    </xdr:from>
    <xdr:to>
      <xdr:col>4</xdr:col>
      <xdr:colOff>312420</xdr:colOff>
      <xdr:row>210</xdr:row>
      <xdr:rowOff>45720</xdr:rowOff>
    </xdr:to>
    <xdr:pic>
      <xdr:nvPicPr>
        <xdr:cNvPr id="24" name="Imagen 23">
          <a:extLst>
            <a:ext uri="{FF2B5EF4-FFF2-40B4-BE49-F238E27FC236}">
              <a16:creationId xmlns:a16="http://schemas.microsoft.com/office/drawing/2014/main" id="{7A01282A-8AF1-4522-9565-A4E992D229D9}"/>
            </a:ext>
          </a:extLst>
        </xdr:cNvPr>
        <xdr:cNvPicPr>
          <a:picLocks noChangeAspect="1"/>
        </xdr:cNvPicPr>
      </xdr:nvPicPr>
      <xdr:blipFill>
        <a:blip xmlns:r="http://schemas.openxmlformats.org/officeDocument/2006/relationships" r:embed="rId22"/>
        <a:stretch>
          <a:fillRect/>
        </a:stretch>
      </xdr:blipFill>
      <xdr:spPr>
        <a:xfrm>
          <a:off x="0" y="21998940"/>
          <a:ext cx="3482340" cy="2423160"/>
        </a:xfrm>
        <a:prstGeom prst="rect">
          <a:avLst/>
        </a:prstGeom>
      </xdr:spPr>
    </xdr:pic>
    <xdr:clientData/>
  </xdr:twoCellAnchor>
  <xdr:twoCellAnchor editAs="oneCell">
    <xdr:from>
      <xdr:col>6</xdr:col>
      <xdr:colOff>402167</xdr:colOff>
      <xdr:row>197</xdr:row>
      <xdr:rowOff>63500</xdr:rowOff>
    </xdr:from>
    <xdr:to>
      <xdr:col>10</xdr:col>
      <xdr:colOff>142667</xdr:colOff>
      <xdr:row>210</xdr:row>
      <xdr:rowOff>107000</xdr:rowOff>
    </xdr:to>
    <xdr:pic>
      <xdr:nvPicPr>
        <xdr:cNvPr id="25" name="Imagen 24">
          <a:extLst>
            <a:ext uri="{FF2B5EF4-FFF2-40B4-BE49-F238E27FC236}">
              <a16:creationId xmlns:a16="http://schemas.microsoft.com/office/drawing/2014/main" id="{1F66AE18-1E9E-484C-AD52-AFD4FC68C3DE}"/>
            </a:ext>
          </a:extLst>
        </xdr:cNvPr>
        <xdr:cNvPicPr>
          <a:picLocks noChangeAspect="1"/>
        </xdr:cNvPicPr>
      </xdr:nvPicPr>
      <xdr:blipFill>
        <a:blip xmlns:r="http://schemas.openxmlformats.org/officeDocument/2006/relationships" r:embed="rId23"/>
        <a:stretch>
          <a:fillRect/>
        </a:stretch>
      </xdr:blipFill>
      <xdr:spPr>
        <a:xfrm>
          <a:off x="5004647" y="22062440"/>
          <a:ext cx="3489540" cy="2420940"/>
        </a:xfrm>
        <a:prstGeom prst="rect">
          <a:avLst/>
        </a:prstGeom>
      </xdr:spPr>
    </xdr:pic>
    <xdr:clientData/>
  </xdr:twoCellAnchor>
  <xdr:twoCellAnchor editAs="oneCell">
    <xdr:from>
      <xdr:col>0</xdr:col>
      <xdr:colOff>486833</xdr:colOff>
      <xdr:row>213</xdr:row>
      <xdr:rowOff>84667</xdr:rowOff>
    </xdr:from>
    <xdr:to>
      <xdr:col>4</xdr:col>
      <xdr:colOff>799253</xdr:colOff>
      <xdr:row>226</xdr:row>
      <xdr:rowOff>130387</xdr:rowOff>
    </xdr:to>
    <xdr:pic>
      <xdr:nvPicPr>
        <xdr:cNvPr id="26" name="Imagen 25">
          <a:extLst>
            <a:ext uri="{FF2B5EF4-FFF2-40B4-BE49-F238E27FC236}">
              <a16:creationId xmlns:a16="http://schemas.microsoft.com/office/drawing/2014/main" id="{8DA5A333-CC2C-45B6-9EE8-D7C2E676E96B}"/>
            </a:ext>
          </a:extLst>
        </xdr:cNvPr>
        <xdr:cNvPicPr>
          <a:picLocks noChangeAspect="1"/>
        </xdr:cNvPicPr>
      </xdr:nvPicPr>
      <xdr:blipFill>
        <a:blip xmlns:r="http://schemas.openxmlformats.org/officeDocument/2006/relationships" r:embed="rId24"/>
        <a:stretch>
          <a:fillRect/>
        </a:stretch>
      </xdr:blipFill>
      <xdr:spPr>
        <a:xfrm>
          <a:off x="486833" y="25024927"/>
          <a:ext cx="3482340" cy="2522220"/>
        </a:xfrm>
        <a:prstGeom prst="rect">
          <a:avLst/>
        </a:prstGeom>
      </xdr:spPr>
    </xdr:pic>
    <xdr:clientData/>
  </xdr:twoCellAnchor>
  <xdr:twoCellAnchor editAs="oneCell">
    <xdr:from>
      <xdr:col>6</xdr:col>
      <xdr:colOff>412750</xdr:colOff>
      <xdr:row>213</xdr:row>
      <xdr:rowOff>84667</xdr:rowOff>
    </xdr:from>
    <xdr:to>
      <xdr:col>10</xdr:col>
      <xdr:colOff>153250</xdr:colOff>
      <xdr:row>226</xdr:row>
      <xdr:rowOff>128167</xdr:rowOff>
    </xdr:to>
    <xdr:pic>
      <xdr:nvPicPr>
        <xdr:cNvPr id="27" name="Imagen 26">
          <a:extLst>
            <a:ext uri="{FF2B5EF4-FFF2-40B4-BE49-F238E27FC236}">
              <a16:creationId xmlns:a16="http://schemas.microsoft.com/office/drawing/2014/main" id="{1E54DADE-43EB-4ED5-862E-68CBAB5DA86E}"/>
            </a:ext>
          </a:extLst>
        </xdr:cNvPr>
        <xdr:cNvPicPr>
          <a:picLocks noChangeAspect="1"/>
        </xdr:cNvPicPr>
      </xdr:nvPicPr>
      <xdr:blipFill>
        <a:blip xmlns:r="http://schemas.openxmlformats.org/officeDocument/2006/relationships" r:embed="rId25"/>
        <a:stretch>
          <a:fillRect/>
        </a:stretch>
      </xdr:blipFill>
      <xdr:spPr>
        <a:xfrm>
          <a:off x="5015230" y="25024927"/>
          <a:ext cx="3489540" cy="2520000"/>
        </a:xfrm>
        <a:prstGeom prst="rect">
          <a:avLst/>
        </a:prstGeom>
      </xdr:spPr>
    </xdr:pic>
    <xdr:clientData/>
  </xdr:twoCellAnchor>
  <xdr:twoCellAnchor editAs="oneCell">
    <xdr:from>
      <xdr:col>0</xdr:col>
      <xdr:colOff>455083</xdr:colOff>
      <xdr:row>229</xdr:row>
      <xdr:rowOff>84667</xdr:rowOff>
    </xdr:from>
    <xdr:to>
      <xdr:col>4</xdr:col>
      <xdr:colOff>767503</xdr:colOff>
      <xdr:row>242</xdr:row>
      <xdr:rowOff>130387</xdr:rowOff>
    </xdr:to>
    <xdr:pic>
      <xdr:nvPicPr>
        <xdr:cNvPr id="28" name="Imagen 27">
          <a:extLst>
            <a:ext uri="{FF2B5EF4-FFF2-40B4-BE49-F238E27FC236}">
              <a16:creationId xmlns:a16="http://schemas.microsoft.com/office/drawing/2014/main" id="{3C28E878-F210-40E1-A6DA-77616FDEF1C4}"/>
            </a:ext>
          </a:extLst>
        </xdr:cNvPr>
        <xdr:cNvPicPr>
          <a:picLocks noChangeAspect="1"/>
        </xdr:cNvPicPr>
      </xdr:nvPicPr>
      <xdr:blipFill>
        <a:blip xmlns:r="http://schemas.openxmlformats.org/officeDocument/2006/relationships" r:embed="rId26"/>
        <a:stretch>
          <a:fillRect/>
        </a:stretch>
      </xdr:blipFill>
      <xdr:spPr>
        <a:xfrm>
          <a:off x="455083" y="28072927"/>
          <a:ext cx="3482340" cy="2522220"/>
        </a:xfrm>
        <a:prstGeom prst="rect">
          <a:avLst/>
        </a:prstGeom>
      </xdr:spPr>
    </xdr:pic>
    <xdr:clientData/>
  </xdr:twoCellAnchor>
  <xdr:twoCellAnchor editAs="oneCell">
    <xdr:from>
      <xdr:col>6</xdr:col>
      <xdr:colOff>381000</xdr:colOff>
      <xdr:row>229</xdr:row>
      <xdr:rowOff>63500</xdr:rowOff>
    </xdr:from>
    <xdr:to>
      <xdr:col>10</xdr:col>
      <xdr:colOff>118962</xdr:colOff>
      <xdr:row>242</xdr:row>
      <xdr:rowOff>107000</xdr:rowOff>
    </xdr:to>
    <xdr:pic>
      <xdr:nvPicPr>
        <xdr:cNvPr id="29" name="Imagen 28">
          <a:extLst>
            <a:ext uri="{FF2B5EF4-FFF2-40B4-BE49-F238E27FC236}">
              <a16:creationId xmlns:a16="http://schemas.microsoft.com/office/drawing/2014/main" id="{BAAF16AE-919D-45DB-8CE6-64F1F3FC73FB}"/>
            </a:ext>
          </a:extLst>
        </xdr:cNvPr>
        <xdr:cNvPicPr>
          <a:picLocks noChangeAspect="1"/>
        </xdr:cNvPicPr>
      </xdr:nvPicPr>
      <xdr:blipFill>
        <a:blip xmlns:r="http://schemas.openxmlformats.org/officeDocument/2006/relationships" r:embed="rId27"/>
        <a:stretch>
          <a:fillRect/>
        </a:stretch>
      </xdr:blipFill>
      <xdr:spPr>
        <a:xfrm>
          <a:off x="4983480" y="28051760"/>
          <a:ext cx="3487002" cy="2520000"/>
        </a:xfrm>
        <a:prstGeom prst="rect">
          <a:avLst/>
        </a:prstGeom>
      </xdr:spPr>
    </xdr:pic>
    <xdr:clientData/>
  </xdr:twoCellAnchor>
  <xdr:twoCellAnchor editAs="oneCell">
    <xdr:from>
      <xdr:col>0</xdr:col>
      <xdr:colOff>423334</xdr:colOff>
      <xdr:row>293</xdr:row>
      <xdr:rowOff>105833</xdr:rowOff>
    </xdr:from>
    <xdr:to>
      <xdr:col>4</xdr:col>
      <xdr:colOff>728134</xdr:colOff>
      <xdr:row>306</xdr:row>
      <xdr:rowOff>143933</xdr:rowOff>
    </xdr:to>
    <xdr:pic>
      <xdr:nvPicPr>
        <xdr:cNvPr id="30" name="Imagen 29">
          <a:extLst>
            <a:ext uri="{FF2B5EF4-FFF2-40B4-BE49-F238E27FC236}">
              <a16:creationId xmlns:a16="http://schemas.microsoft.com/office/drawing/2014/main" id="{316C0880-6E85-4958-B166-0C46310DF133}"/>
            </a:ext>
          </a:extLst>
        </xdr:cNvPr>
        <xdr:cNvPicPr>
          <a:picLocks noChangeAspect="1"/>
        </xdr:cNvPicPr>
      </xdr:nvPicPr>
      <xdr:blipFill>
        <a:blip xmlns:r="http://schemas.openxmlformats.org/officeDocument/2006/relationships" r:embed="rId28"/>
        <a:stretch>
          <a:fillRect/>
        </a:stretch>
      </xdr:blipFill>
      <xdr:spPr>
        <a:xfrm>
          <a:off x="423334" y="31142093"/>
          <a:ext cx="3474720" cy="2415540"/>
        </a:xfrm>
        <a:prstGeom prst="rect">
          <a:avLst/>
        </a:prstGeom>
      </xdr:spPr>
    </xdr:pic>
    <xdr:clientData/>
  </xdr:twoCellAnchor>
  <xdr:twoCellAnchor editAs="oneCell">
    <xdr:from>
      <xdr:col>6</xdr:col>
      <xdr:colOff>306917</xdr:colOff>
      <xdr:row>293</xdr:row>
      <xdr:rowOff>95250</xdr:rowOff>
    </xdr:from>
    <xdr:to>
      <xdr:col>10</xdr:col>
      <xdr:colOff>49970</xdr:colOff>
      <xdr:row>306</xdr:row>
      <xdr:rowOff>138750</xdr:rowOff>
    </xdr:to>
    <xdr:pic>
      <xdr:nvPicPr>
        <xdr:cNvPr id="31" name="Imagen 30">
          <a:extLst>
            <a:ext uri="{FF2B5EF4-FFF2-40B4-BE49-F238E27FC236}">
              <a16:creationId xmlns:a16="http://schemas.microsoft.com/office/drawing/2014/main" id="{9D8D5E73-289D-4E8F-AC65-222E9FB06F31}"/>
            </a:ext>
          </a:extLst>
        </xdr:cNvPr>
        <xdr:cNvPicPr>
          <a:picLocks noChangeAspect="1"/>
        </xdr:cNvPicPr>
      </xdr:nvPicPr>
      <xdr:blipFill>
        <a:blip xmlns:r="http://schemas.openxmlformats.org/officeDocument/2006/relationships" r:embed="rId29"/>
        <a:stretch>
          <a:fillRect/>
        </a:stretch>
      </xdr:blipFill>
      <xdr:spPr>
        <a:xfrm>
          <a:off x="4909397" y="31131510"/>
          <a:ext cx="3492093" cy="2420940"/>
        </a:xfrm>
        <a:prstGeom prst="rect">
          <a:avLst/>
        </a:prstGeom>
      </xdr:spPr>
    </xdr:pic>
    <xdr:clientData/>
  </xdr:twoCellAnchor>
  <xdr:twoCellAnchor editAs="oneCell">
    <xdr:from>
      <xdr:col>0</xdr:col>
      <xdr:colOff>412750</xdr:colOff>
      <xdr:row>309</xdr:row>
      <xdr:rowOff>63500</xdr:rowOff>
    </xdr:from>
    <xdr:to>
      <xdr:col>4</xdr:col>
      <xdr:colOff>717550</xdr:colOff>
      <xdr:row>322</xdr:row>
      <xdr:rowOff>101600</xdr:rowOff>
    </xdr:to>
    <xdr:pic>
      <xdr:nvPicPr>
        <xdr:cNvPr id="32" name="Imagen 31">
          <a:extLst>
            <a:ext uri="{FF2B5EF4-FFF2-40B4-BE49-F238E27FC236}">
              <a16:creationId xmlns:a16="http://schemas.microsoft.com/office/drawing/2014/main" id="{BAD17221-4778-4D9B-9AAE-35BF7847A040}"/>
            </a:ext>
          </a:extLst>
        </xdr:cNvPr>
        <xdr:cNvPicPr>
          <a:picLocks noChangeAspect="1"/>
        </xdr:cNvPicPr>
      </xdr:nvPicPr>
      <xdr:blipFill>
        <a:blip xmlns:r="http://schemas.openxmlformats.org/officeDocument/2006/relationships" r:embed="rId30"/>
        <a:stretch>
          <a:fillRect/>
        </a:stretch>
      </xdr:blipFill>
      <xdr:spPr>
        <a:xfrm>
          <a:off x="412750" y="34041080"/>
          <a:ext cx="3474720" cy="2415540"/>
        </a:xfrm>
        <a:prstGeom prst="rect">
          <a:avLst/>
        </a:prstGeom>
      </xdr:spPr>
    </xdr:pic>
    <xdr:clientData/>
  </xdr:twoCellAnchor>
  <xdr:twoCellAnchor editAs="oneCell">
    <xdr:from>
      <xdr:col>6</xdr:col>
      <xdr:colOff>328084</xdr:colOff>
      <xdr:row>309</xdr:row>
      <xdr:rowOff>74083</xdr:rowOff>
    </xdr:from>
    <xdr:to>
      <xdr:col>10</xdr:col>
      <xdr:colOff>76220</xdr:colOff>
      <xdr:row>322</xdr:row>
      <xdr:rowOff>117583</xdr:rowOff>
    </xdr:to>
    <xdr:pic>
      <xdr:nvPicPr>
        <xdr:cNvPr id="33" name="Imagen 32">
          <a:extLst>
            <a:ext uri="{FF2B5EF4-FFF2-40B4-BE49-F238E27FC236}">
              <a16:creationId xmlns:a16="http://schemas.microsoft.com/office/drawing/2014/main" id="{3A4AB551-979E-4DE4-A90B-58F990726350}"/>
            </a:ext>
          </a:extLst>
        </xdr:cNvPr>
        <xdr:cNvPicPr>
          <a:picLocks noChangeAspect="1"/>
        </xdr:cNvPicPr>
      </xdr:nvPicPr>
      <xdr:blipFill>
        <a:blip xmlns:r="http://schemas.openxmlformats.org/officeDocument/2006/relationships" r:embed="rId31"/>
        <a:stretch>
          <a:fillRect/>
        </a:stretch>
      </xdr:blipFill>
      <xdr:spPr>
        <a:xfrm>
          <a:off x="4930564" y="34051663"/>
          <a:ext cx="3497176" cy="2420940"/>
        </a:xfrm>
        <a:prstGeom prst="rect">
          <a:avLst/>
        </a:prstGeom>
      </xdr:spPr>
    </xdr:pic>
    <xdr:clientData/>
  </xdr:twoCellAnchor>
  <xdr:twoCellAnchor editAs="oneCell">
    <xdr:from>
      <xdr:col>0</xdr:col>
      <xdr:colOff>359833</xdr:colOff>
      <xdr:row>485</xdr:row>
      <xdr:rowOff>84667</xdr:rowOff>
    </xdr:from>
    <xdr:to>
      <xdr:col>4</xdr:col>
      <xdr:colOff>664633</xdr:colOff>
      <xdr:row>498</xdr:row>
      <xdr:rowOff>122767</xdr:rowOff>
    </xdr:to>
    <xdr:pic>
      <xdr:nvPicPr>
        <xdr:cNvPr id="34" name="Imagen 33">
          <a:extLst>
            <a:ext uri="{FF2B5EF4-FFF2-40B4-BE49-F238E27FC236}">
              <a16:creationId xmlns:a16="http://schemas.microsoft.com/office/drawing/2014/main" id="{7D6383FA-9A58-4396-9F7B-C58EAD51D17E}"/>
            </a:ext>
          </a:extLst>
        </xdr:cNvPr>
        <xdr:cNvPicPr>
          <a:picLocks noChangeAspect="1"/>
        </xdr:cNvPicPr>
      </xdr:nvPicPr>
      <xdr:blipFill>
        <a:blip xmlns:r="http://schemas.openxmlformats.org/officeDocument/2006/relationships" r:embed="rId32"/>
        <a:stretch>
          <a:fillRect/>
        </a:stretch>
      </xdr:blipFill>
      <xdr:spPr>
        <a:xfrm>
          <a:off x="359833" y="60755107"/>
          <a:ext cx="3474720" cy="2415540"/>
        </a:xfrm>
        <a:prstGeom prst="rect">
          <a:avLst/>
        </a:prstGeom>
      </xdr:spPr>
    </xdr:pic>
    <xdr:clientData/>
  </xdr:twoCellAnchor>
  <xdr:twoCellAnchor editAs="oneCell">
    <xdr:from>
      <xdr:col>6</xdr:col>
      <xdr:colOff>349250</xdr:colOff>
      <xdr:row>485</xdr:row>
      <xdr:rowOff>116417</xdr:rowOff>
    </xdr:from>
    <xdr:to>
      <xdr:col>10</xdr:col>
      <xdr:colOff>90170</xdr:colOff>
      <xdr:row>498</xdr:row>
      <xdr:rowOff>162137</xdr:rowOff>
    </xdr:to>
    <xdr:pic>
      <xdr:nvPicPr>
        <xdr:cNvPr id="35" name="Imagen 34">
          <a:extLst>
            <a:ext uri="{FF2B5EF4-FFF2-40B4-BE49-F238E27FC236}">
              <a16:creationId xmlns:a16="http://schemas.microsoft.com/office/drawing/2014/main" id="{CEBA4821-EC38-4A6B-8DA3-5A7854093034}"/>
            </a:ext>
          </a:extLst>
        </xdr:cNvPr>
        <xdr:cNvPicPr>
          <a:picLocks noChangeAspect="1"/>
        </xdr:cNvPicPr>
      </xdr:nvPicPr>
      <xdr:blipFill>
        <a:blip xmlns:r="http://schemas.openxmlformats.org/officeDocument/2006/relationships" r:embed="rId33"/>
        <a:stretch>
          <a:fillRect/>
        </a:stretch>
      </xdr:blipFill>
      <xdr:spPr>
        <a:xfrm>
          <a:off x="4951730" y="60786857"/>
          <a:ext cx="3489960" cy="2423160"/>
        </a:xfrm>
        <a:prstGeom prst="rect">
          <a:avLst/>
        </a:prstGeom>
      </xdr:spPr>
    </xdr:pic>
    <xdr:clientData/>
  </xdr:twoCellAnchor>
  <xdr:twoCellAnchor editAs="oneCell">
    <xdr:from>
      <xdr:col>0</xdr:col>
      <xdr:colOff>296333</xdr:colOff>
      <xdr:row>517</xdr:row>
      <xdr:rowOff>74084</xdr:rowOff>
    </xdr:from>
    <xdr:to>
      <xdr:col>4</xdr:col>
      <xdr:colOff>601133</xdr:colOff>
      <xdr:row>530</xdr:row>
      <xdr:rowOff>112184</xdr:rowOff>
    </xdr:to>
    <xdr:pic>
      <xdr:nvPicPr>
        <xdr:cNvPr id="36" name="Imagen 35">
          <a:extLst>
            <a:ext uri="{FF2B5EF4-FFF2-40B4-BE49-F238E27FC236}">
              <a16:creationId xmlns:a16="http://schemas.microsoft.com/office/drawing/2014/main" id="{2E2E6ABD-ED98-4D26-8825-11AAFDA7153D}"/>
            </a:ext>
          </a:extLst>
        </xdr:cNvPr>
        <xdr:cNvPicPr>
          <a:picLocks noChangeAspect="1"/>
        </xdr:cNvPicPr>
      </xdr:nvPicPr>
      <xdr:blipFill>
        <a:blip xmlns:r="http://schemas.openxmlformats.org/officeDocument/2006/relationships" r:embed="rId34"/>
        <a:stretch>
          <a:fillRect/>
        </a:stretch>
      </xdr:blipFill>
      <xdr:spPr>
        <a:xfrm>
          <a:off x="296333" y="66627164"/>
          <a:ext cx="3474720" cy="2415540"/>
        </a:xfrm>
        <a:prstGeom prst="rect">
          <a:avLst/>
        </a:prstGeom>
      </xdr:spPr>
    </xdr:pic>
    <xdr:clientData/>
  </xdr:twoCellAnchor>
  <xdr:twoCellAnchor editAs="oneCell">
    <xdr:from>
      <xdr:col>6</xdr:col>
      <xdr:colOff>317500</xdr:colOff>
      <xdr:row>517</xdr:row>
      <xdr:rowOff>84667</xdr:rowOff>
    </xdr:from>
    <xdr:to>
      <xdr:col>10</xdr:col>
      <xdr:colOff>50800</xdr:colOff>
      <xdr:row>530</xdr:row>
      <xdr:rowOff>122767</xdr:rowOff>
    </xdr:to>
    <xdr:pic>
      <xdr:nvPicPr>
        <xdr:cNvPr id="37" name="Imagen 36">
          <a:extLst>
            <a:ext uri="{FF2B5EF4-FFF2-40B4-BE49-F238E27FC236}">
              <a16:creationId xmlns:a16="http://schemas.microsoft.com/office/drawing/2014/main" id="{DE916412-C0B1-4BDB-9B2E-AF6648B0DB63}"/>
            </a:ext>
          </a:extLst>
        </xdr:cNvPr>
        <xdr:cNvPicPr>
          <a:picLocks noChangeAspect="1"/>
        </xdr:cNvPicPr>
      </xdr:nvPicPr>
      <xdr:blipFill>
        <a:blip xmlns:r="http://schemas.openxmlformats.org/officeDocument/2006/relationships" r:embed="rId35"/>
        <a:stretch>
          <a:fillRect/>
        </a:stretch>
      </xdr:blipFill>
      <xdr:spPr>
        <a:xfrm>
          <a:off x="4919980" y="66637747"/>
          <a:ext cx="3482340" cy="2415540"/>
        </a:xfrm>
        <a:prstGeom prst="rect">
          <a:avLst/>
        </a:prstGeom>
      </xdr:spPr>
    </xdr:pic>
    <xdr:clientData/>
  </xdr:twoCellAnchor>
  <xdr:twoCellAnchor editAs="oneCell">
    <xdr:from>
      <xdr:col>0</xdr:col>
      <xdr:colOff>338667</xdr:colOff>
      <xdr:row>549</xdr:row>
      <xdr:rowOff>63500</xdr:rowOff>
    </xdr:from>
    <xdr:to>
      <xdr:col>4</xdr:col>
      <xdr:colOff>643467</xdr:colOff>
      <xdr:row>562</xdr:row>
      <xdr:rowOff>101600</xdr:rowOff>
    </xdr:to>
    <xdr:pic>
      <xdr:nvPicPr>
        <xdr:cNvPr id="38" name="Imagen 37">
          <a:extLst>
            <a:ext uri="{FF2B5EF4-FFF2-40B4-BE49-F238E27FC236}">
              <a16:creationId xmlns:a16="http://schemas.microsoft.com/office/drawing/2014/main" id="{1323F5A5-26CA-4D23-A6A9-6F11E8CAE957}"/>
            </a:ext>
          </a:extLst>
        </xdr:cNvPr>
        <xdr:cNvPicPr>
          <a:picLocks noChangeAspect="1"/>
        </xdr:cNvPicPr>
      </xdr:nvPicPr>
      <xdr:blipFill>
        <a:blip xmlns:r="http://schemas.openxmlformats.org/officeDocument/2006/relationships" r:embed="rId36"/>
        <a:stretch>
          <a:fillRect/>
        </a:stretch>
      </xdr:blipFill>
      <xdr:spPr>
        <a:xfrm>
          <a:off x="338667" y="72499220"/>
          <a:ext cx="3474720" cy="2415540"/>
        </a:xfrm>
        <a:prstGeom prst="rect">
          <a:avLst/>
        </a:prstGeom>
      </xdr:spPr>
    </xdr:pic>
    <xdr:clientData/>
  </xdr:twoCellAnchor>
  <xdr:twoCellAnchor editAs="oneCell">
    <xdr:from>
      <xdr:col>6</xdr:col>
      <xdr:colOff>264584</xdr:colOff>
      <xdr:row>549</xdr:row>
      <xdr:rowOff>74084</xdr:rowOff>
    </xdr:from>
    <xdr:to>
      <xdr:col>10</xdr:col>
      <xdr:colOff>5504</xdr:colOff>
      <xdr:row>562</xdr:row>
      <xdr:rowOff>119804</xdr:rowOff>
    </xdr:to>
    <xdr:pic>
      <xdr:nvPicPr>
        <xdr:cNvPr id="39" name="Imagen 38">
          <a:extLst>
            <a:ext uri="{FF2B5EF4-FFF2-40B4-BE49-F238E27FC236}">
              <a16:creationId xmlns:a16="http://schemas.microsoft.com/office/drawing/2014/main" id="{0F02552F-3164-4A9B-96B0-7629E1121A94}"/>
            </a:ext>
          </a:extLst>
        </xdr:cNvPr>
        <xdr:cNvPicPr>
          <a:picLocks noChangeAspect="1"/>
        </xdr:cNvPicPr>
      </xdr:nvPicPr>
      <xdr:blipFill>
        <a:blip xmlns:r="http://schemas.openxmlformats.org/officeDocument/2006/relationships" r:embed="rId37"/>
        <a:stretch>
          <a:fillRect/>
        </a:stretch>
      </xdr:blipFill>
      <xdr:spPr>
        <a:xfrm>
          <a:off x="4867064" y="72509804"/>
          <a:ext cx="3489960" cy="2423160"/>
        </a:xfrm>
        <a:prstGeom prst="rect">
          <a:avLst/>
        </a:prstGeom>
      </xdr:spPr>
    </xdr:pic>
    <xdr:clientData/>
  </xdr:twoCellAnchor>
  <xdr:twoCellAnchor editAs="oneCell">
    <xdr:from>
      <xdr:col>0</xdr:col>
      <xdr:colOff>370417</xdr:colOff>
      <xdr:row>325</xdr:row>
      <xdr:rowOff>105834</xdr:rowOff>
    </xdr:from>
    <xdr:to>
      <xdr:col>4</xdr:col>
      <xdr:colOff>667597</xdr:colOff>
      <xdr:row>338</xdr:row>
      <xdr:rowOff>136314</xdr:rowOff>
    </xdr:to>
    <xdr:pic>
      <xdr:nvPicPr>
        <xdr:cNvPr id="40" name="Imagen 39">
          <a:extLst>
            <a:ext uri="{FF2B5EF4-FFF2-40B4-BE49-F238E27FC236}">
              <a16:creationId xmlns:a16="http://schemas.microsoft.com/office/drawing/2014/main" id="{87EAFA46-0D3B-4C04-8362-4ADB800C3FAA}"/>
            </a:ext>
          </a:extLst>
        </xdr:cNvPr>
        <xdr:cNvPicPr>
          <a:picLocks noChangeAspect="1"/>
        </xdr:cNvPicPr>
      </xdr:nvPicPr>
      <xdr:blipFill>
        <a:blip xmlns:r="http://schemas.openxmlformats.org/officeDocument/2006/relationships" r:embed="rId38"/>
        <a:stretch>
          <a:fillRect/>
        </a:stretch>
      </xdr:blipFill>
      <xdr:spPr>
        <a:xfrm>
          <a:off x="370417" y="37024734"/>
          <a:ext cx="3467100" cy="2407920"/>
        </a:xfrm>
        <a:prstGeom prst="rect">
          <a:avLst/>
        </a:prstGeom>
      </xdr:spPr>
    </xdr:pic>
    <xdr:clientData/>
  </xdr:twoCellAnchor>
  <xdr:twoCellAnchor editAs="oneCell">
    <xdr:from>
      <xdr:col>6</xdr:col>
      <xdr:colOff>338667</xdr:colOff>
      <xdr:row>325</xdr:row>
      <xdr:rowOff>84666</xdr:rowOff>
    </xdr:from>
    <xdr:to>
      <xdr:col>10</xdr:col>
      <xdr:colOff>79587</xdr:colOff>
      <xdr:row>338</xdr:row>
      <xdr:rowOff>130386</xdr:rowOff>
    </xdr:to>
    <xdr:pic>
      <xdr:nvPicPr>
        <xdr:cNvPr id="41" name="Imagen 40">
          <a:extLst>
            <a:ext uri="{FF2B5EF4-FFF2-40B4-BE49-F238E27FC236}">
              <a16:creationId xmlns:a16="http://schemas.microsoft.com/office/drawing/2014/main" id="{4C9C7717-6F63-4EE4-A804-B4E5CDD65646}"/>
            </a:ext>
          </a:extLst>
        </xdr:cNvPr>
        <xdr:cNvPicPr>
          <a:picLocks noChangeAspect="1"/>
        </xdr:cNvPicPr>
      </xdr:nvPicPr>
      <xdr:blipFill>
        <a:blip xmlns:r="http://schemas.openxmlformats.org/officeDocument/2006/relationships" r:embed="rId39"/>
        <a:stretch>
          <a:fillRect/>
        </a:stretch>
      </xdr:blipFill>
      <xdr:spPr>
        <a:xfrm>
          <a:off x="4941147" y="37003566"/>
          <a:ext cx="3489960" cy="2423160"/>
        </a:xfrm>
        <a:prstGeom prst="rect">
          <a:avLst/>
        </a:prstGeom>
      </xdr:spPr>
    </xdr:pic>
    <xdr:clientData/>
  </xdr:twoCellAnchor>
  <xdr:twoCellAnchor editAs="oneCell">
    <xdr:from>
      <xdr:col>0</xdr:col>
      <xdr:colOff>349250</xdr:colOff>
      <xdr:row>341</xdr:row>
      <xdr:rowOff>84667</xdr:rowOff>
    </xdr:from>
    <xdr:to>
      <xdr:col>4</xdr:col>
      <xdr:colOff>646430</xdr:colOff>
      <xdr:row>354</xdr:row>
      <xdr:rowOff>122767</xdr:rowOff>
    </xdr:to>
    <xdr:pic>
      <xdr:nvPicPr>
        <xdr:cNvPr id="42" name="Imagen 41">
          <a:extLst>
            <a:ext uri="{FF2B5EF4-FFF2-40B4-BE49-F238E27FC236}">
              <a16:creationId xmlns:a16="http://schemas.microsoft.com/office/drawing/2014/main" id="{2248D1D2-0575-4E8B-A857-ED1BFC5623C3}"/>
            </a:ext>
          </a:extLst>
        </xdr:cNvPr>
        <xdr:cNvPicPr>
          <a:picLocks noChangeAspect="1"/>
        </xdr:cNvPicPr>
      </xdr:nvPicPr>
      <xdr:blipFill>
        <a:blip xmlns:r="http://schemas.openxmlformats.org/officeDocument/2006/relationships" r:embed="rId40"/>
        <a:stretch>
          <a:fillRect/>
        </a:stretch>
      </xdr:blipFill>
      <xdr:spPr>
        <a:xfrm>
          <a:off x="349250" y="39944887"/>
          <a:ext cx="3467100" cy="2415540"/>
        </a:xfrm>
        <a:prstGeom prst="rect">
          <a:avLst/>
        </a:prstGeom>
      </xdr:spPr>
    </xdr:pic>
    <xdr:clientData/>
  </xdr:twoCellAnchor>
  <xdr:twoCellAnchor editAs="oneCell">
    <xdr:from>
      <xdr:col>6</xdr:col>
      <xdr:colOff>328084</xdr:colOff>
      <xdr:row>341</xdr:row>
      <xdr:rowOff>74083</xdr:rowOff>
    </xdr:from>
    <xdr:to>
      <xdr:col>10</xdr:col>
      <xdr:colOff>69004</xdr:colOff>
      <xdr:row>354</xdr:row>
      <xdr:rowOff>119803</xdr:rowOff>
    </xdr:to>
    <xdr:pic>
      <xdr:nvPicPr>
        <xdr:cNvPr id="43" name="Imagen 42">
          <a:extLst>
            <a:ext uri="{FF2B5EF4-FFF2-40B4-BE49-F238E27FC236}">
              <a16:creationId xmlns:a16="http://schemas.microsoft.com/office/drawing/2014/main" id="{70866DD3-9AF6-46A7-AB10-EE5D7624983F}"/>
            </a:ext>
          </a:extLst>
        </xdr:cNvPr>
        <xdr:cNvPicPr>
          <a:picLocks noChangeAspect="1"/>
        </xdr:cNvPicPr>
      </xdr:nvPicPr>
      <xdr:blipFill>
        <a:blip xmlns:r="http://schemas.openxmlformats.org/officeDocument/2006/relationships" r:embed="rId41"/>
        <a:stretch>
          <a:fillRect/>
        </a:stretch>
      </xdr:blipFill>
      <xdr:spPr>
        <a:xfrm>
          <a:off x="4930564" y="39934303"/>
          <a:ext cx="3489960" cy="2423160"/>
        </a:xfrm>
        <a:prstGeom prst="rect">
          <a:avLst/>
        </a:prstGeom>
      </xdr:spPr>
    </xdr:pic>
    <xdr:clientData/>
  </xdr:twoCellAnchor>
  <xdr:twoCellAnchor editAs="oneCell">
    <xdr:from>
      <xdr:col>0</xdr:col>
      <xdr:colOff>338666</xdr:colOff>
      <xdr:row>357</xdr:row>
      <xdr:rowOff>74083</xdr:rowOff>
    </xdr:from>
    <xdr:to>
      <xdr:col>4</xdr:col>
      <xdr:colOff>651086</xdr:colOff>
      <xdr:row>370</xdr:row>
      <xdr:rowOff>119803</xdr:rowOff>
    </xdr:to>
    <xdr:pic>
      <xdr:nvPicPr>
        <xdr:cNvPr id="44" name="Imagen 43">
          <a:extLst>
            <a:ext uri="{FF2B5EF4-FFF2-40B4-BE49-F238E27FC236}">
              <a16:creationId xmlns:a16="http://schemas.microsoft.com/office/drawing/2014/main" id="{0526B9FC-111C-4D80-A0DA-C6FA1D4FB0C9}"/>
            </a:ext>
          </a:extLst>
        </xdr:cNvPr>
        <xdr:cNvPicPr>
          <a:picLocks noChangeAspect="1"/>
        </xdr:cNvPicPr>
      </xdr:nvPicPr>
      <xdr:blipFill>
        <a:blip xmlns:r="http://schemas.openxmlformats.org/officeDocument/2006/relationships" r:embed="rId42"/>
        <a:stretch>
          <a:fillRect/>
        </a:stretch>
      </xdr:blipFill>
      <xdr:spPr>
        <a:xfrm>
          <a:off x="338666" y="42875623"/>
          <a:ext cx="3482340" cy="2423160"/>
        </a:xfrm>
        <a:prstGeom prst="rect">
          <a:avLst/>
        </a:prstGeom>
      </xdr:spPr>
    </xdr:pic>
    <xdr:clientData/>
  </xdr:twoCellAnchor>
  <xdr:twoCellAnchor editAs="oneCell">
    <xdr:from>
      <xdr:col>6</xdr:col>
      <xdr:colOff>338666</xdr:colOff>
      <xdr:row>357</xdr:row>
      <xdr:rowOff>74083</xdr:rowOff>
    </xdr:from>
    <xdr:to>
      <xdr:col>10</xdr:col>
      <xdr:colOff>79586</xdr:colOff>
      <xdr:row>370</xdr:row>
      <xdr:rowOff>119803</xdr:rowOff>
    </xdr:to>
    <xdr:pic>
      <xdr:nvPicPr>
        <xdr:cNvPr id="45" name="Imagen 44">
          <a:extLst>
            <a:ext uri="{FF2B5EF4-FFF2-40B4-BE49-F238E27FC236}">
              <a16:creationId xmlns:a16="http://schemas.microsoft.com/office/drawing/2014/main" id="{30E0FEBF-25A7-4449-BAEE-5FC6A442D543}"/>
            </a:ext>
          </a:extLst>
        </xdr:cNvPr>
        <xdr:cNvPicPr>
          <a:picLocks noChangeAspect="1"/>
        </xdr:cNvPicPr>
      </xdr:nvPicPr>
      <xdr:blipFill>
        <a:blip xmlns:r="http://schemas.openxmlformats.org/officeDocument/2006/relationships" r:embed="rId43"/>
        <a:stretch>
          <a:fillRect/>
        </a:stretch>
      </xdr:blipFill>
      <xdr:spPr>
        <a:xfrm>
          <a:off x="4941146" y="42875623"/>
          <a:ext cx="3489960" cy="2423160"/>
        </a:xfrm>
        <a:prstGeom prst="rect">
          <a:avLst/>
        </a:prstGeom>
      </xdr:spPr>
    </xdr:pic>
    <xdr:clientData/>
  </xdr:twoCellAnchor>
  <xdr:twoCellAnchor editAs="oneCell">
    <xdr:from>
      <xdr:col>0</xdr:col>
      <xdr:colOff>338667</xdr:colOff>
      <xdr:row>373</xdr:row>
      <xdr:rowOff>127000</xdr:rowOff>
    </xdr:from>
    <xdr:to>
      <xdr:col>4</xdr:col>
      <xdr:colOff>635847</xdr:colOff>
      <xdr:row>386</xdr:row>
      <xdr:rowOff>157480</xdr:rowOff>
    </xdr:to>
    <xdr:pic>
      <xdr:nvPicPr>
        <xdr:cNvPr id="46" name="Imagen 45">
          <a:extLst>
            <a:ext uri="{FF2B5EF4-FFF2-40B4-BE49-F238E27FC236}">
              <a16:creationId xmlns:a16="http://schemas.microsoft.com/office/drawing/2014/main" id="{C5932C53-48E6-4009-B83A-13AB256C2F3C}"/>
            </a:ext>
          </a:extLst>
        </xdr:cNvPr>
        <xdr:cNvPicPr>
          <a:picLocks noChangeAspect="1"/>
        </xdr:cNvPicPr>
      </xdr:nvPicPr>
      <xdr:blipFill>
        <a:blip xmlns:r="http://schemas.openxmlformats.org/officeDocument/2006/relationships" r:embed="rId44"/>
        <a:stretch>
          <a:fillRect/>
        </a:stretch>
      </xdr:blipFill>
      <xdr:spPr>
        <a:xfrm>
          <a:off x="338667" y="45869860"/>
          <a:ext cx="3467100" cy="2407920"/>
        </a:xfrm>
        <a:prstGeom prst="rect">
          <a:avLst/>
        </a:prstGeom>
      </xdr:spPr>
    </xdr:pic>
    <xdr:clientData/>
  </xdr:twoCellAnchor>
  <xdr:twoCellAnchor editAs="oneCell">
    <xdr:from>
      <xdr:col>6</xdr:col>
      <xdr:colOff>359834</xdr:colOff>
      <xdr:row>373</xdr:row>
      <xdr:rowOff>179917</xdr:rowOff>
    </xdr:from>
    <xdr:to>
      <xdr:col>10</xdr:col>
      <xdr:colOff>100754</xdr:colOff>
      <xdr:row>387</xdr:row>
      <xdr:rowOff>16934</xdr:rowOff>
    </xdr:to>
    <xdr:pic>
      <xdr:nvPicPr>
        <xdr:cNvPr id="47" name="Imagen 46">
          <a:extLst>
            <a:ext uri="{FF2B5EF4-FFF2-40B4-BE49-F238E27FC236}">
              <a16:creationId xmlns:a16="http://schemas.microsoft.com/office/drawing/2014/main" id="{9C20E6C9-0DAC-43EE-8497-89E4A683F713}"/>
            </a:ext>
          </a:extLst>
        </xdr:cNvPr>
        <xdr:cNvPicPr>
          <a:picLocks noChangeAspect="1"/>
        </xdr:cNvPicPr>
      </xdr:nvPicPr>
      <xdr:blipFill>
        <a:blip xmlns:r="http://schemas.openxmlformats.org/officeDocument/2006/relationships" r:embed="rId45"/>
        <a:stretch>
          <a:fillRect/>
        </a:stretch>
      </xdr:blipFill>
      <xdr:spPr>
        <a:xfrm>
          <a:off x="4962314" y="45922777"/>
          <a:ext cx="3489960" cy="2404957"/>
        </a:xfrm>
        <a:prstGeom prst="rect">
          <a:avLst/>
        </a:prstGeom>
      </xdr:spPr>
    </xdr:pic>
    <xdr:clientData/>
  </xdr:twoCellAnchor>
  <xdr:twoCellAnchor editAs="oneCell">
    <xdr:from>
      <xdr:col>0</xdr:col>
      <xdr:colOff>391583</xdr:colOff>
      <xdr:row>421</xdr:row>
      <xdr:rowOff>95250</xdr:rowOff>
    </xdr:from>
    <xdr:to>
      <xdr:col>4</xdr:col>
      <xdr:colOff>688763</xdr:colOff>
      <xdr:row>434</xdr:row>
      <xdr:rowOff>133350</xdr:rowOff>
    </xdr:to>
    <xdr:pic>
      <xdr:nvPicPr>
        <xdr:cNvPr id="48" name="Imagen 47">
          <a:extLst>
            <a:ext uri="{FF2B5EF4-FFF2-40B4-BE49-F238E27FC236}">
              <a16:creationId xmlns:a16="http://schemas.microsoft.com/office/drawing/2014/main" id="{28CE6E9F-7C76-4483-9BA6-BDF292B93216}"/>
            </a:ext>
          </a:extLst>
        </xdr:cNvPr>
        <xdr:cNvPicPr>
          <a:picLocks noChangeAspect="1"/>
        </xdr:cNvPicPr>
      </xdr:nvPicPr>
      <xdr:blipFill>
        <a:blip xmlns:r="http://schemas.openxmlformats.org/officeDocument/2006/relationships" r:embed="rId46"/>
        <a:stretch>
          <a:fillRect/>
        </a:stretch>
      </xdr:blipFill>
      <xdr:spPr>
        <a:xfrm>
          <a:off x="391583" y="51812190"/>
          <a:ext cx="3467100" cy="2415540"/>
        </a:xfrm>
        <a:prstGeom prst="rect">
          <a:avLst/>
        </a:prstGeom>
      </xdr:spPr>
    </xdr:pic>
    <xdr:clientData/>
  </xdr:twoCellAnchor>
  <xdr:twoCellAnchor editAs="oneCell">
    <xdr:from>
      <xdr:col>6</xdr:col>
      <xdr:colOff>423334</xdr:colOff>
      <xdr:row>421</xdr:row>
      <xdr:rowOff>63500</xdr:rowOff>
    </xdr:from>
    <xdr:to>
      <xdr:col>10</xdr:col>
      <xdr:colOff>164254</xdr:colOff>
      <xdr:row>434</xdr:row>
      <xdr:rowOff>101600</xdr:rowOff>
    </xdr:to>
    <xdr:pic>
      <xdr:nvPicPr>
        <xdr:cNvPr id="49" name="Imagen 48">
          <a:extLst>
            <a:ext uri="{FF2B5EF4-FFF2-40B4-BE49-F238E27FC236}">
              <a16:creationId xmlns:a16="http://schemas.microsoft.com/office/drawing/2014/main" id="{32A21CCC-CE9B-4986-AB79-6660C2BB9406}"/>
            </a:ext>
          </a:extLst>
        </xdr:cNvPr>
        <xdr:cNvPicPr>
          <a:picLocks noChangeAspect="1"/>
        </xdr:cNvPicPr>
      </xdr:nvPicPr>
      <xdr:blipFill>
        <a:blip xmlns:r="http://schemas.openxmlformats.org/officeDocument/2006/relationships" r:embed="rId47"/>
        <a:stretch>
          <a:fillRect/>
        </a:stretch>
      </xdr:blipFill>
      <xdr:spPr>
        <a:xfrm>
          <a:off x="5025814" y="51780440"/>
          <a:ext cx="3489960" cy="2415540"/>
        </a:xfrm>
        <a:prstGeom prst="rect">
          <a:avLst/>
        </a:prstGeom>
      </xdr:spPr>
    </xdr:pic>
    <xdr:clientData/>
  </xdr:twoCellAnchor>
  <xdr:twoCellAnchor editAs="oneCell">
    <xdr:from>
      <xdr:col>6</xdr:col>
      <xdr:colOff>444500</xdr:colOff>
      <xdr:row>437</xdr:row>
      <xdr:rowOff>116417</xdr:rowOff>
    </xdr:from>
    <xdr:to>
      <xdr:col>10</xdr:col>
      <xdr:colOff>185420</xdr:colOff>
      <xdr:row>450</xdr:row>
      <xdr:rowOff>162137</xdr:rowOff>
    </xdr:to>
    <xdr:pic>
      <xdr:nvPicPr>
        <xdr:cNvPr id="50" name="Imagen 49">
          <a:extLst>
            <a:ext uri="{FF2B5EF4-FFF2-40B4-BE49-F238E27FC236}">
              <a16:creationId xmlns:a16="http://schemas.microsoft.com/office/drawing/2014/main" id="{19B83D4C-D1D6-4842-8660-EE1F36C31472}"/>
            </a:ext>
          </a:extLst>
        </xdr:cNvPr>
        <xdr:cNvPicPr>
          <a:picLocks noChangeAspect="1"/>
        </xdr:cNvPicPr>
      </xdr:nvPicPr>
      <xdr:blipFill>
        <a:blip xmlns:r="http://schemas.openxmlformats.org/officeDocument/2006/relationships" r:embed="rId48"/>
        <a:stretch>
          <a:fillRect/>
        </a:stretch>
      </xdr:blipFill>
      <xdr:spPr>
        <a:xfrm>
          <a:off x="5046980" y="54904217"/>
          <a:ext cx="3489960" cy="2423160"/>
        </a:xfrm>
        <a:prstGeom prst="rect">
          <a:avLst/>
        </a:prstGeom>
      </xdr:spPr>
    </xdr:pic>
    <xdr:clientData/>
  </xdr:twoCellAnchor>
  <xdr:twoCellAnchor editAs="oneCell">
    <xdr:from>
      <xdr:col>0</xdr:col>
      <xdr:colOff>412750</xdr:colOff>
      <xdr:row>437</xdr:row>
      <xdr:rowOff>74083</xdr:rowOff>
    </xdr:from>
    <xdr:to>
      <xdr:col>4</xdr:col>
      <xdr:colOff>725170</xdr:colOff>
      <xdr:row>450</xdr:row>
      <xdr:rowOff>119803</xdr:rowOff>
    </xdr:to>
    <xdr:pic>
      <xdr:nvPicPr>
        <xdr:cNvPr id="51" name="Imagen 50">
          <a:extLst>
            <a:ext uri="{FF2B5EF4-FFF2-40B4-BE49-F238E27FC236}">
              <a16:creationId xmlns:a16="http://schemas.microsoft.com/office/drawing/2014/main" id="{59B0D87C-0BC9-44F3-A251-DA897549B53F}"/>
            </a:ext>
          </a:extLst>
        </xdr:cNvPr>
        <xdr:cNvPicPr>
          <a:picLocks noChangeAspect="1"/>
        </xdr:cNvPicPr>
      </xdr:nvPicPr>
      <xdr:blipFill>
        <a:blip xmlns:r="http://schemas.openxmlformats.org/officeDocument/2006/relationships" r:embed="rId49"/>
        <a:stretch>
          <a:fillRect/>
        </a:stretch>
      </xdr:blipFill>
      <xdr:spPr>
        <a:xfrm>
          <a:off x="412750" y="54861883"/>
          <a:ext cx="3482340" cy="2423160"/>
        </a:xfrm>
        <a:prstGeom prst="rect">
          <a:avLst/>
        </a:prstGeom>
      </xdr:spPr>
    </xdr:pic>
    <xdr:clientData/>
  </xdr:twoCellAnchor>
  <xdr:twoCellAnchor editAs="oneCell">
    <xdr:from>
      <xdr:col>6</xdr:col>
      <xdr:colOff>455084</xdr:colOff>
      <xdr:row>501</xdr:row>
      <xdr:rowOff>63500</xdr:rowOff>
    </xdr:from>
    <xdr:to>
      <xdr:col>10</xdr:col>
      <xdr:colOff>196004</xdr:colOff>
      <xdr:row>514</xdr:row>
      <xdr:rowOff>109220</xdr:rowOff>
    </xdr:to>
    <xdr:pic>
      <xdr:nvPicPr>
        <xdr:cNvPr id="52" name="Imagen 51">
          <a:extLst>
            <a:ext uri="{FF2B5EF4-FFF2-40B4-BE49-F238E27FC236}">
              <a16:creationId xmlns:a16="http://schemas.microsoft.com/office/drawing/2014/main" id="{1D087355-8862-4400-B607-90390A518630}"/>
            </a:ext>
          </a:extLst>
        </xdr:cNvPr>
        <xdr:cNvPicPr>
          <a:picLocks noChangeAspect="1"/>
        </xdr:cNvPicPr>
      </xdr:nvPicPr>
      <xdr:blipFill>
        <a:blip xmlns:r="http://schemas.openxmlformats.org/officeDocument/2006/relationships" r:embed="rId50"/>
        <a:stretch>
          <a:fillRect/>
        </a:stretch>
      </xdr:blipFill>
      <xdr:spPr>
        <a:xfrm>
          <a:off x="5057564" y="63675260"/>
          <a:ext cx="3489960" cy="2423160"/>
        </a:xfrm>
        <a:prstGeom prst="rect">
          <a:avLst/>
        </a:prstGeom>
      </xdr:spPr>
    </xdr:pic>
    <xdr:clientData/>
  </xdr:twoCellAnchor>
  <xdr:twoCellAnchor editAs="oneCell">
    <xdr:from>
      <xdr:col>6</xdr:col>
      <xdr:colOff>306916</xdr:colOff>
      <xdr:row>533</xdr:row>
      <xdr:rowOff>74084</xdr:rowOff>
    </xdr:from>
    <xdr:to>
      <xdr:col>10</xdr:col>
      <xdr:colOff>47836</xdr:colOff>
      <xdr:row>546</xdr:row>
      <xdr:rowOff>112184</xdr:rowOff>
    </xdr:to>
    <xdr:pic>
      <xdr:nvPicPr>
        <xdr:cNvPr id="53" name="Imagen 52">
          <a:extLst>
            <a:ext uri="{FF2B5EF4-FFF2-40B4-BE49-F238E27FC236}">
              <a16:creationId xmlns:a16="http://schemas.microsoft.com/office/drawing/2014/main" id="{F5425AC3-7BD0-4B78-990F-C126B0F2B698}"/>
            </a:ext>
          </a:extLst>
        </xdr:cNvPr>
        <xdr:cNvPicPr>
          <a:picLocks noChangeAspect="1"/>
        </xdr:cNvPicPr>
      </xdr:nvPicPr>
      <xdr:blipFill>
        <a:blip xmlns:r="http://schemas.openxmlformats.org/officeDocument/2006/relationships" r:embed="rId51"/>
        <a:stretch>
          <a:fillRect/>
        </a:stretch>
      </xdr:blipFill>
      <xdr:spPr>
        <a:xfrm>
          <a:off x="4909396" y="69568484"/>
          <a:ext cx="3489960" cy="2415540"/>
        </a:xfrm>
        <a:prstGeom prst="rect">
          <a:avLst/>
        </a:prstGeom>
      </xdr:spPr>
    </xdr:pic>
    <xdr:clientData/>
  </xdr:twoCellAnchor>
  <xdr:twoCellAnchor editAs="oneCell">
    <xdr:from>
      <xdr:col>6</xdr:col>
      <xdr:colOff>349250</xdr:colOff>
      <xdr:row>117</xdr:row>
      <xdr:rowOff>63500</xdr:rowOff>
    </xdr:from>
    <xdr:to>
      <xdr:col>10</xdr:col>
      <xdr:colOff>90170</xdr:colOff>
      <xdr:row>130</xdr:row>
      <xdr:rowOff>109220</xdr:rowOff>
    </xdr:to>
    <xdr:pic>
      <xdr:nvPicPr>
        <xdr:cNvPr id="54" name="Imagen 53">
          <a:extLst>
            <a:ext uri="{FF2B5EF4-FFF2-40B4-BE49-F238E27FC236}">
              <a16:creationId xmlns:a16="http://schemas.microsoft.com/office/drawing/2014/main" id="{B2DB2A14-E88C-4AD6-B551-103B137E4795}"/>
            </a:ext>
          </a:extLst>
        </xdr:cNvPr>
        <xdr:cNvPicPr>
          <a:picLocks noChangeAspect="1"/>
        </xdr:cNvPicPr>
      </xdr:nvPicPr>
      <xdr:blipFill>
        <a:blip xmlns:r="http://schemas.openxmlformats.org/officeDocument/2006/relationships" r:embed="rId52"/>
        <a:stretch>
          <a:fillRect/>
        </a:stretch>
      </xdr:blipFill>
      <xdr:spPr>
        <a:xfrm>
          <a:off x="4951730" y="7302500"/>
          <a:ext cx="3489960" cy="2423160"/>
        </a:xfrm>
        <a:prstGeom prst="rect">
          <a:avLst/>
        </a:prstGeom>
      </xdr:spPr>
    </xdr:pic>
    <xdr:clientData/>
  </xdr:twoCellAnchor>
  <xdr:twoCellAnchor editAs="oneCell">
    <xdr:from>
      <xdr:col>6</xdr:col>
      <xdr:colOff>338667</xdr:colOff>
      <xdr:row>165</xdr:row>
      <xdr:rowOff>105833</xdr:rowOff>
    </xdr:from>
    <xdr:to>
      <xdr:col>10</xdr:col>
      <xdr:colOff>79587</xdr:colOff>
      <xdr:row>178</xdr:row>
      <xdr:rowOff>143933</xdr:rowOff>
    </xdr:to>
    <xdr:pic>
      <xdr:nvPicPr>
        <xdr:cNvPr id="55" name="Imagen 54">
          <a:extLst>
            <a:ext uri="{FF2B5EF4-FFF2-40B4-BE49-F238E27FC236}">
              <a16:creationId xmlns:a16="http://schemas.microsoft.com/office/drawing/2014/main" id="{FE4541E4-8114-45F0-8C2D-4FBA21F7603D}"/>
            </a:ext>
          </a:extLst>
        </xdr:cNvPr>
        <xdr:cNvPicPr>
          <a:picLocks noChangeAspect="1"/>
        </xdr:cNvPicPr>
      </xdr:nvPicPr>
      <xdr:blipFill>
        <a:blip xmlns:r="http://schemas.openxmlformats.org/officeDocument/2006/relationships" r:embed="rId53"/>
        <a:stretch>
          <a:fillRect/>
        </a:stretch>
      </xdr:blipFill>
      <xdr:spPr>
        <a:xfrm>
          <a:off x="4941147" y="16168793"/>
          <a:ext cx="3489960" cy="2415540"/>
        </a:xfrm>
        <a:prstGeom prst="rect">
          <a:avLst/>
        </a:prstGeom>
      </xdr:spPr>
    </xdr:pic>
    <xdr:clientData/>
  </xdr:twoCellAnchor>
  <xdr:twoCellAnchor>
    <xdr:from>
      <xdr:col>6</xdr:col>
      <xdr:colOff>0</xdr:colOff>
      <xdr:row>181</xdr:row>
      <xdr:rowOff>0</xdr:rowOff>
    </xdr:from>
    <xdr:to>
      <xdr:col>9</xdr:col>
      <xdr:colOff>504825</xdr:colOff>
      <xdr:row>194</xdr:row>
      <xdr:rowOff>43180</xdr:rowOff>
    </xdr:to>
    <xdr:pic>
      <xdr:nvPicPr>
        <xdr:cNvPr id="56" name="Imagen 55" descr="E:\DCIM\149___10\IMG_2763.JPG">
          <a:extLst>
            <a:ext uri="{FF2B5EF4-FFF2-40B4-BE49-F238E27FC236}">
              <a16:creationId xmlns:a16="http://schemas.microsoft.com/office/drawing/2014/main" id="{EEF08D19-01D9-46D9-A7F7-9236EA294B3D}"/>
            </a:ext>
          </a:extLst>
        </xdr:cNvPr>
        <xdr:cNvPicPr/>
      </xdr:nvPicPr>
      <xdr:blipFill>
        <a:blip xmlns:r="http://schemas.openxmlformats.org/officeDocument/2006/relationships" r:embed="rId54" cstate="print">
          <a:extLst>
            <a:ext uri="{28A0092B-C50C-407E-A947-70E740481C1C}">
              <a14:useLocalDpi xmlns:a14="http://schemas.microsoft.com/office/drawing/2010/main"/>
            </a:ext>
          </a:extLst>
        </a:blip>
        <a:srcRect/>
        <a:stretch>
          <a:fillRect/>
        </a:stretch>
      </xdr:blipFill>
      <xdr:spPr bwMode="auto">
        <a:xfrm>
          <a:off x="4602480" y="19004280"/>
          <a:ext cx="3461385" cy="2420620"/>
        </a:xfrm>
        <a:prstGeom prst="rect">
          <a:avLst/>
        </a:prstGeom>
        <a:noFill/>
        <a:ln>
          <a:noFill/>
        </a:ln>
      </xdr:spPr>
    </xdr:pic>
    <xdr:clientData/>
  </xdr:twoCellAnchor>
  <xdr:twoCellAnchor editAs="oneCell">
    <xdr:from>
      <xdr:col>6</xdr:col>
      <xdr:colOff>152400</xdr:colOff>
      <xdr:row>181</xdr:row>
      <xdr:rowOff>152400</xdr:rowOff>
    </xdr:from>
    <xdr:to>
      <xdr:col>9</xdr:col>
      <xdr:colOff>657225</xdr:colOff>
      <xdr:row>194</xdr:row>
      <xdr:rowOff>187960</xdr:rowOff>
    </xdr:to>
    <xdr:pic>
      <xdr:nvPicPr>
        <xdr:cNvPr id="57" name="Imagen 56" descr="E:\DCIM\149___10\IMG_2763.JPG">
          <a:extLst>
            <a:ext uri="{FF2B5EF4-FFF2-40B4-BE49-F238E27FC236}">
              <a16:creationId xmlns:a16="http://schemas.microsoft.com/office/drawing/2014/main" id="{0D29D32A-51F8-4671-94D9-BA3B2BFF6A33}"/>
            </a:ext>
          </a:extLst>
        </xdr:cNvPr>
        <xdr:cNvPicPr/>
      </xdr:nvPicPr>
      <xdr:blipFill>
        <a:blip xmlns:r="http://schemas.openxmlformats.org/officeDocument/2006/relationships" r:embed="rId54" cstate="print">
          <a:extLst>
            <a:ext uri="{28A0092B-C50C-407E-A947-70E740481C1C}">
              <a14:useLocalDpi xmlns:a14="http://schemas.microsoft.com/office/drawing/2010/main"/>
            </a:ext>
          </a:extLst>
        </a:blip>
        <a:srcRect/>
        <a:stretch>
          <a:fillRect/>
        </a:stretch>
      </xdr:blipFill>
      <xdr:spPr bwMode="auto">
        <a:xfrm>
          <a:off x="4754880" y="19156680"/>
          <a:ext cx="3461385" cy="241300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9C424B15-1A59-4251-A9B3-C878D282FD5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E76C5299-A7F6-4FF1-8E51-C41B16BED90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19050</xdr:colOff>
      <xdr:row>5</xdr:row>
      <xdr:rowOff>38100</xdr:rowOff>
    </xdr:from>
    <xdr:to>
      <xdr:col>6</xdr:col>
      <xdr:colOff>536675</xdr:colOff>
      <xdr:row>18</xdr:row>
      <xdr:rowOff>162000</xdr:rowOff>
    </xdr:to>
    <xdr:pic>
      <xdr:nvPicPr>
        <xdr:cNvPr id="4" name="Imagen 3">
          <a:extLst>
            <a:ext uri="{FF2B5EF4-FFF2-40B4-BE49-F238E27FC236}">
              <a16:creationId xmlns:a16="http://schemas.microsoft.com/office/drawing/2014/main" id="{667181DC-1345-492B-ADA2-227862CCFD0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270510" y="1203960"/>
          <a:ext cx="3565625" cy="2516580"/>
        </a:xfrm>
        <a:prstGeom prst="rect">
          <a:avLst/>
        </a:prstGeom>
      </xdr:spPr>
    </xdr:pic>
    <xdr:clientData/>
  </xdr:twoCellAnchor>
  <xdr:twoCellAnchor editAs="oneCell">
    <xdr:from>
      <xdr:col>7</xdr:col>
      <xdr:colOff>26175</xdr:colOff>
      <xdr:row>5</xdr:row>
      <xdr:rowOff>45226</xdr:rowOff>
    </xdr:from>
    <xdr:to>
      <xdr:col>11</xdr:col>
      <xdr:colOff>543825</xdr:colOff>
      <xdr:row>18</xdr:row>
      <xdr:rowOff>162001</xdr:rowOff>
    </xdr:to>
    <xdr:pic>
      <xdr:nvPicPr>
        <xdr:cNvPr id="5" name="Imagen 4">
          <a:extLst>
            <a:ext uri="{FF2B5EF4-FFF2-40B4-BE49-F238E27FC236}">
              <a16:creationId xmlns:a16="http://schemas.microsoft.com/office/drawing/2014/main" id="{376D569A-4A8C-4855-86C3-59CBA1BD5A7D}"/>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904755" y="1211086"/>
          <a:ext cx="3558030" cy="2509455"/>
        </a:xfrm>
        <a:prstGeom prst="rect">
          <a:avLst/>
        </a:prstGeom>
      </xdr:spPr>
    </xdr:pic>
    <xdr:clientData/>
  </xdr:twoCellAnchor>
  <xdr:twoCellAnchor editAs="oneCell">
    <xdr:from>
      <xdr:col>1</xdr:col>
      <xdr:colOff>19050</xdr:colOff>
      <xdr:row>21</xdr:row>
      <xdr:rowOff>28575</xdr:rowOff>
    </xdr:from>
    <xdr:to>
      <xdr:col>6</xdr:col>
      <xdr:colOff>527075</xdr:colOff>
      <xdr:row>34</xdr:row>
      <xdr:rowOff>145275</xdr:rowOff>
    </xdr:to>
    <xdr:pic>
      <xdr:nvPicPr>
        <xdr:cNvPr id="6" name="Imagen 5">
          <a:extLst>
            <a:ext uri="{FF2B5EF4-FFF2-40B4-BE49-F238E27FC236}">
              <a16:creationId xmlns:a16="http://schemas.microsoft.com/office/drawing/2014/main" id="{DEBCBB10-C88B-430C-9C3F-186B4575ABC5}"/>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270510" y="4196715"/>
          <a:ext cx="3556025" cy="2509380"/>
        </a:xfrm>
        <a:prstGeom prst="rect">
          <a:avLst/>
        </a:prstGeom>
      </xdr:spPr>
    </xdr:pic>
    <xdr:clientData/>
  </xdr:twoCellAnchor>
  <xdr:twoCellAnchor editAs="oneCell">
    <xdr:from>
      <xdr:col>7</xdr:col>
      <xdr:colOff>38100</xdr:colOff>
      <xdr:row>21</xdr:row>
      <xdr:rowOff>38100</xdr:rowOff>
    </xdr:from>
    <xdr:to>
      <xdr:col>11</xdr:col>
      <xdr:colOff>549350</xdr:colOff>
      <xdr:row>34</xdr:row>
      <xdr:rowOff>150075</xdr:rowOff>
    </xdr:to>
    <xdr:pic>
      <xdr:nvPicPr>
        <xdr:cNvPr id="7" name="Imagen 6">
          <a:extLst>
            <a:ext uri="{FF2B5EF4-FFF2-40B4-BE49-F238E27FC236}">
              <a16:creationId xmlns:a16="http://schemas.microsoft.com/office/drawing/2014/main" id="{65616D90-4686-4114-BD64-1FB54EF34D14}"/>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916680" y="4206240"/>
          <a:ext cx="3551630" cy="2504655"/>
        </a:xfrm>
        <a:prstGeom prst="rect">
          <a:avLst/>
        </a:prstGeom>
      </xdr:spPr>
    </xdr:pic>
    <xdr:clientData/>
  </xdr:twoCellAnchor>
  <xdr:twoCellAnchor editAs="oneCell">
    <xdr:from>
      <xdr:col>7</xdr:col>
      <xdr:colOff>47625</xdr:colOff>
      <xdr:row>85</xdr:row>
      <xdr:rowOff>47625</xdr:rowOff>
    </xdr:from>
    <xdr:to>
      <xdr:col>11</xdr:col>
      <xdr:colOff>549275</xdr:colOff>
      <xdr:row>98</xdr:row>
      <xdr:rowOff>161925</xdr:rowOff>
    </xdr:to>
    <xdr:pic>
      <xdr:nvPicPr>
        <xdr:cNvPr id="8" name="Imagen 7">
          <a:extLst>
            <a:ext uri="{FF2B5EF4-FFF2-40B4-BE49-F238E27FC236}">
              <a16:creationId xmlns:a16="http://schemas.microsoft.com/office/drawing/2014/main" id="{12793151-8E2B-4C86-8E52-6A61E228B4DC}"/>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926205" y="16064865"/>
          <a:ext cx="3542030" cy="2491740"/>
        </a:xfrm>
        <a:prstGeom prst="rect">
          <a:avLst/>
        </a:prstGeom>
      </xdr:spPr>
    </xdr:pic>
    <xdr:clientData/>
  </xdr:twoCellAnchor>
  <xdr:twoCellAnchor editAs="oneCell">
    <xdr:from>
      <xdr:col>1</xdr:col>
      <xdr:colOff>47625</xdr:colOff>
      <xdr:row>85</xdr:row>
      <xdr:rowOff>38100</xdr:rowOff>
    </xdr:from>
    <xdr:to>
      <xdr:col>6</xdr:col>
      <xdr:colOff>520750</xdr:colOff>
      <xdr:row>98</xdr:row>
      <xdr:rowOff>138150</xdr:rowOff>
    </xdr:to>
    <xdr:pic>
      <xdr:nvPicPr>
        <xdr:cNvPr id="9" name="Imagen 8">
          <a:extLst>
            <a:ext uri="{FF2B5EF4-FFF2-40B4-BE49-F238E27FC236}">
              <a16:creationId xmlns:a16="http://schemas.microsoft.com/office/drawing/2014/main" id="{42FDA9DF-67B7-4FBB-86F1-F8567E2F13B1}"/>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299085" y="16055340"/>
          <a:ext cx="3521125" cy="2477490"/>
        </a:xfrm>
        <a:prstGeom prst="rect">
          <a:avLst/>
        </a:prstGeom>
      </xdr:spPr>
    </xdr:pic>
    <xdr:clientData/>
  </xdr:twoCellAnchor>
  <xdr:twoCellAnchor editAs="oneCell">
    <xdr:from>
      <xdr:col>4</xdr:col>
      <xdr:colOff>377025</xdr:colOff>
      <xdr:row>54</xdr:row>
      <xdr:rowOff>145475</xdr:rowOff>
    </xdr:from>
    <xdr:to>
      <xdr:col>6</xdr:col>
      <xdr:colOff>542925</xdr:colOff>
      <xdr:row>66</xdr:row>
      <xdr:rowOff>163475</xdr:rowOff>
    </xdr:to>
    <xdr:pic>
      <xdr:nvPicPr>
        <xdr:cNvPr id="10" name="Imagen 9">
          <a:extLst>
            <a:ext uri="{FF2B5EF4-FFF2-40B4-BE49-F238E27FC236}">
              <a16:creationId xmlns:a16="http://schemas.microsoft.com/office/drawing/2014/main" id="{9387907F-C64A-40A4-9EBC-9DEA89B5B08B}"/>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rot="5400000">
          <a:off x="1849245" y="10667135"/>
          <a:ext cx="2212560" cy="1773720"/>
        </a:xfrm>
        <a:prstGeom prst="rect">
          <a:avLst/>
        </a:prstGeom>
      </xdr:spPr>
    </xdr:pic>
    <xdr:clientData/>
  </xdr:twoCellAnchor>
  <xdr:twoCellAnchor editAs="oneCell">
    <xdr:from>
      <xdr:col>1</xdr:col>
      <xdr:colOff>17025</xdr:colOff>
      <xdr:row>53</xdr:row>
      <xdr:rowOff>38100</xdr:rowOff>
    </xdr:from>
    <xdr:to>
      <xdr:col>4</xdr:col>
      <xdr:colOff>344850</xdr:colOff>
      <xdr:row>65</xdr:row>
      <xdr:rowOff>56100</xdr:rowOff>
    </xdr:to>
    <xdr:pic>
      <xdr:nvPicPr>
        <xdr:cNvPr id="11" name="Imagen 10">
          <a:extLst>
            <a:ext uri="{FF2B5EF4-FFF2-40B4-BE49-F238E27FC236}">
              <a16:creationId xmlns:a16="http://schemas.microsoft.com/office/drawing/2014/main" id="{20F2CDAA-5958-4331-8574-2CFD574C4322}"/>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rot="5400000">
          <a:off x="46208" y="10379737"/>
          <a:ext cx="2212560" cy="1768005"/>
        </a:xfrm>
        <a:prstGeom prst="rect">
          <a:avLst/>
        </a:prstGeom>
      </xdr:spPr>
    </xdr:pic>
    <xdr:clientData/>
  </xdr:twoCellAnchor>
  <xdr:twoCellAnchor editAs="oneCell">
    <xdr:from>
      <xdr:col>7</xdr:col>
      <xdr:colOff>76200</xdr:colOff>
      <xdr:row>53</xdr:row>
      <xdr:rowOff>47625</xdr:rowOff>
    </xdr:from>
    <xdr:to>
      <xdr:col>11</xdr:col>
      <xdr:colOff>514450</xdr:colOff>
      <xdr:row>66</xdr:row>
      <xdr:rowOff>114375</xdr:rowOff>
    </xdr:to>
    <xdr:pic>
      <xdr:nvPicPr>
        <xdr:cNvPr id="12" name="Imagen 11">
          <a:extLst>
            <a:ext uri="{FF2B5EF4-FFF2-40B4-BE49-F238E27FC236}">
              <a16:creationId xmlns:a16="http://schemas.microsoft.com/office/drawing/2014/main" id="{2CA97455-62E6-4637-B143-FEB2D650FB89}"/>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954780" y="10166985"/>
          <a:ext cx="3478630" cy="2444190"/>
        </a:xfrm>
        <a:prstGeom prst="rect">
          <a:avLst/>
        </a:prstGeom>
      </xdr:spPr>
    </xdr:pic>
    <xdr:clientData/>
  </xdr:twoCellAnchor>
  <xdr:twoCellAnchor editAs="oneCell">
    <xdr:from>
      <xdr:col>1</xdr:col>
      <xdr:colOff>9525</xdr:colOff>
      <xdr:row>69</xdr:row>
      <xdr:rowOff>28575</xdr:rowOff>
    </xdr:from>
    <xdr:to>
      <xdr:col>6</xdr:col>
      <xdr:colOff>539750</xdr:colOff>
      <xdr:row>82</xdr:row>
      <xdr:rowOff>171450</xdr:rowOff>
    </xdr:to>
    <xdr:pic>
      <xdr:nvPicPr>
        <xdr:cNvPr id="13" name="Imagen 12">
          <a:extLst>
            <a:ext uri="{FF2B5EF4-FFF2-40B4-BE49-F238E27FC236}">
              <a16:creationId xmlns:a16="http://schemas.microsoft.com/office/drawing/2014/main" id="{CE045FD8-044A-4469-83A1-B44D24A9BC8F}"/>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260985" y="13096875"/>
          <a:ext cx="3578225" cy="2520315"/>
        </a:xfrm>
        <a:prstGeom prst="rect">
          <a:avLst/>
        </a:prstGeom>
      </xdr:spPr>
    </xdr:pic>
    <xdr:clientData/>
  </xdr:twoCellAnchor>
  <xdr:twoCellAnchor editAs="oneCell">
    <xdr:from>
      <xdr:col>7</xdr:col>
      <xdr:colOff>28575</xdr:colOff>
      <xdr:row>69</xdr:row>
      <xdr:rowOff>28575</xdr:rowOff>
    </xdr:from>
    <xdr:to>
      <xdr:col>11</xdr:col>
      <xdr:colOff>581025</xdr:colOff>
      <xdr:row>82</xdr:row>
      <xdr:rowOff>180975</xdr:rowOff>
    </xdr:to>
    <xdr:pic>
      <xdr:nvPicPr>
        <xdr:cNvPr id="14" name="Imagen 13">
          <a:extLst>
            <a:ext uri="{FF2B5EF4-FFF2-40B4-BE49-F238E27FC236}">
              <a16:creationId xmlns:a16="http://schemas.microsoft.com/office/drawing/2014/main" id="{F12EF39C-3E12-4829-85DE-9CD949733E5E}"/>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907155" y="13096875"/>
          <a:ext cx="3592830" cy="2529840"/>
        </a:xfrm>
        <a:prstGeom prst="rect">
          <a:avLst/>
        </a:prstGeom>
      </xdr:spPr>
    </xdr:pic>
    <xdr:clientData/>
  </xdr:twoCellAnchor>
  <xdr:twoCellAnchor editAs="oneCell">
    <xdr:from>
      <xdr:col>1</xdr:col>
      <xdr:colOff>9525</xdr:colOff>
      <xdr:row>38</xdr:row>
      <xdr:rowOff>30066</xdr:rowOff>
    </xdr:from>
    <xdr:to>
      <xdr:col>6</xdr:col>
      <xdr:colOff>501979</xdr:colOff>
      <xdr:row>49</xdr:row>
      <xdr:rowOff>133350</xdr:rowOff>
    </xdr:to>
    <xdr:pic>
      <xdr:nvPicPr>
        <xdr:cNvPr id="15" name="Imagen 14">
          <a:extLst>
            <a:ext uri="{FF2B5EF4-FFF2-40B4-BE49-F238E27FC236}">
              <a16:creationId xmlns:a16="http://schemas.microsoft.com/office/drawing/2014/main" id="{5458D31C-B603-477A-B238-58A2D21688F2}"/>
            </a:ext>
          </a:extLst>
        </xdr:cNvPr>
        <xdr:cNvPicPr>
          <a:picLocks noChangeAspect="1"/>
        </xdr:cNvPicPr>
      </xdr:nvPicPr>
      <xdr:blipFill rotWithShape="1">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260985" y="7383366"/>
          <a:ext cx="3540454" cy="2114964"/>
        </a:xfrm>
        <a:prstGeom prst="rect">
          <a:avLst/>
        </a:prstGeom>
      </xdr:spPr>
    </xdr:pic>
    <xdr:clientData/>
  </xdr:twoCellAnchor>
  <xdr:twoCellAnchor editAs="oneCell">
    <xdr:from>
      <xdr:col>7</xdr:col>
      <xdr:colOff>47625</xdr:colOff>
      <xdr:row>37</xdr:row>
      <xdr:rowOff>28575</xdr:rowOff>
    </xdr:from>
    <xdr:to>
      <xdr:col>11</xdr:col>
      <xdr:colOff>558875</xdr:colOff>
      <xdr:row>50</xdr:row>
      <xdr:rowOff>150075</xdr:rowOff>
    </xdr:to>
    <xdr:pic>
      <xdr:nvPicPr>
        <xdr:cNvPr id="16" name="Imagen 15">
          <a:extLst>
            <a:ext uri="{FF2B5EF4-FFF2-40B4-BE49-F238E27FC236}">
              <a16:creationId xmlns:a16="http://schemas.microsoft.com/office/drawing/2014/main" id="{57EEFAA9-383D-4947-8D35-754FB2037E97}"/>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926205" y="7198995"/>
          <a:ext cx="3551630" cy="249894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BCD87B28-9775-495E-AA9C-1BC0E11E23A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716CE371-FB37-41AD-A296-FF92D958130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7</xdr:col>
      <xdr:colOff>106705</xdr:colOff>
      <xdr:row>214</xdr:row>
      <xdr:rowOff>161260</xdr:rowOff>
    </xdr:from>
    <xdr:to>
      <xdr:col>11</xdr:col>
      <xdr:colOff>491411</xdr:colOff>
      <xdr:row>221</xdr:row>
      <xdr:rowOff>28142</xdr:rowOff>
    </xdr:to>
    <xdr:pic>
      <xdr:nvPicPr>
        <xdr:cNvPr id="4" name="Imagen 3">
          <a:extLst>
            <a:ext uri="{FF2B5EF4-FFF2-40B4-BE49-F238E27FC236}">
              <a16:creationId xmlns:a16="http://schemas.microsoft.com/office/drawing/2014/main" id="{99139259-982A-45D4-9019-AF56082247FB}"/>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511065" y="79142560"/>
          <a:ext cx="4232806" cy="2267182"/>
        </a:xfrm>
        <a:prstGeom prst="rect">
          <a:avLst/>
        </a:prstGeom>
      </xdr:spPr>
    </xdr:pic>
    <xdr:clientData/>
  </xdr:twoCellAnchor>
  <xdr:twoCellAnchor editAs="oneCell">
    <xdr:from>
      <xdr:col>1</xdr:col>
      <xdr:colOff>144224</xdr:colOff>
      <xdr:row>215</xdr:row>
      <xdr:rowOff>70075</xdr:rowOff>
    </xdr:from>
    <xdr:to>
      <xdr:col>6</xdr:col>
      <xdr:colOff>939669</xdr:colOff>
      <xdr:row>220</xdr:row>
      <xdr:rowOff>100275</xdr:rowOff>
    </xdr:to>
    <xdr:pic>
      <xdr:nvPicPr>
        <xdr:cNvPr id="5" name="Imagen 4">
          <a:extLst>
            <a:ext uri="{FF2B5EF4-FFF2-40B4-BE49-F238E27FC236}">
              <a16:creationId xmlns:a16="http://schemas.microsoft.com/office/drawing/2014/main" id="{417D4EEF-EF4F-4B86-A4C4-8B73AB97C0F4}"/>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88064" y="79226635"/>
          <a:ext cx="3835825" cy="2072360"/>
        </a:xfrm>
        <a:prstGeom prst="rect">
          <a:avLst/>
        </a:prstGeom>
      </xdr:spPr>
    </xdr:pic>
    <xdr:clientData/>
  </xdr:twoCellAnchor>
  <xdr:twoCellAnchor editAs="oneCell">
    <xdr:from>
      <xdr:col>2</xdr:col>
      <xdr:colOff>523200</xdr:colOff>
      <xdr:row>193</xdr:row>
      <xdr:rowOff>61810</xdr:rowOff>
    </xdr:from>
    <xdr:to>
      <xdr:col>6</xdr:col>
      <xdr:colOff>323473</xdr:colOff>
      <xdr:row>200</xdr:row>
      <xdr:rowOff>165690</xdr:rowOff>
    </xdr:to>
    <xdr:pic>
      <xdr:nvPicPr>
        <xdr:cNvPr id="6" name="Imagen 5">
          <a:extLst>
            <a:ext uri="{FF2B5EF4-FFF2-40B4-BE49-F238E27FC236}">
              <a16:creationId xmlns:a16="http://schemas.microsoft.com/office/drawing/2014/main" id="{7A65F822-049F-4506-AA22-3E7DC8BB37A3}"/>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087080" y="71491690"/>
          <a:ext cx="2520613" cy="2504180"/>
        </a:xfrm>
        <a:prstGeom prst="rect">
          <a:avLst/>
        </a:prstGeom>
      </xdr:spPr>
    </xdr:pic>
    <xdr:clientData/>
  </xdr:twoCellAnchor>
  <xdr:twoCellAnchor editAs="oneCell">
    <xdr:from>
      <xdr:col>7</xdr:col>
      <xdr:colOff>537301</xdr:colOff>
      <xdr:row>193</xdr:row>
      <xdr:rowOff>61187</xdr:rowOff>
    </xdr:from>
    <xdr:to>
      <xdr:col>11</xdr:col>
      <xdr:colOff>137530</xdr:colOff>
      <xdr:row>200</xdr:row>
      <xdr:rowOff>156790</xdr:rowOff>
    </xdr:to>
    <xdr:pic>
      <xdr:nvPicPr>
        <xdr:cNvPr id="7" name="Imagen 6">
          <a:extLst>
            <a:ext uri="{FF2B5EF4-FFF2-40B4-BE49-F238E27FC236}">
              <a16:creationId xmlns:a16="http://schemas.microsoft.com/office/drawing/2014/main" id="{34C615D7-962D-4FDE-84B0-1ECEADEBC847}"/>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941661" y="71491067"/>
          <a:ext cx="3448329" cy="2495903"/>
        </a:xfrm>
        <a:prstGeom prst="rect">
          <a:avLst/>
        </a:prstGeom>
      </xdr:spPr>
    </xdr:pic>
    <xdr:clientData/>
  </xdr:twoCellAnchor>
  <xdr:twoCellAnchor editAs="oneCell">
    <xdr:from>
      <xdr:col>7</xdr:col>
      <xdr:colOff>110212</xdr:colOff>
      <xdr:row>183</xdr:row>
      <xdr:rowOff>180310</xdr:rowOff>
    </xdr:from>
    <xdr:to>
      <xdr:col>11</xdr:col>
      <xdr:colOff>497427</xdr:colOff>
      <xdr:row>190</xdr:row>
      <xdr:rowOff>47192</xdr:rowOff>
    </xdr:to>
    <xdr:pic>
      <xdr:nvPicPr>
        <xdr:cNvPr id="8" name="Imagen 7">
          <a:extLst>
            <a:ext uri="{FF2B5EF4-FFF2-40B4-BE49-F238E27FC236}">
              <a16:creationId xmlns:a16="http://schemas.microsoft.com/office/drawing/2014/main" id="{5C41990C-AEE7-4B90-91CF-DE46D3143F94}"/>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514572" y="68638390"/>
          <a:ext cx="4235315" cy="2274802"/>
        </a:xfrm>
        <a:prstGeom prst="rect">
          <a:avLst/>
        </a:prstGeom>
      </xdr:spPr>
    </xdr:pic>
    <xdr:clientData/>
  </xdr:twoCellAnchor>
  <xdr:twoCellAnchor editAs="oneCell">
    <xdr:from>
      <xdr:col>1</xdr:col>
      <xdr:colOff>141644</xdr:colOff>
      <xdr:row>184</xdr:row>
      <xdr:rowOff>74103</xdr:rowOff>
    </xdr:from>
    <xdr:to>
      <xdr:col>6</xdr:col>
      <xdr:colOff>934809</xdr:colOff>
      <xdr:row>189</xdr:row>
      <xdr:rowOff>92904</xdr:rowOff>
    </xdr:to>
    <xdr:pic>
      <xdr:nvPicPr>
        <xdr:cNvPr id="9" name="Imagen 8">
          <a:extLst>
            <a:ext uri="{FF2B5EF4-FFF2-40B4-BE49-F238E27FC236}">
              <a16:creationId xmlns:a16="http://schemas.microsoft.com/office/drawing/2014/main" id="{72EE4FAA-79E0-4CFE-9467-C1CA63D8023B}"/>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385484" y="68715063"/>
          <a:ext cx="3833545" cy="2060961"/>
        </a:xfrm>
        <a:prstGeom prst="rect">
          <a:avLst/>
        </a:prstGeom>
      </xdr:spPr>
    </xdr:pic>
    <xdr:clientData/>
  </xdr:twoCellAnchor>
  <xdr:twoCellAnchor editAs="oneCell">
    <xdr:from>
      <xdr:col>1</xdr:col>
      <xdr:colOff>113368</xdr:colOff>
      <xdr:row>204</xdr:row>
      <xdr:rowOff>154459</xdr:rowOff>
    </xdr:from>
    <xdr:to>
      <xdr:col>6</xdr:col>
      <xdr:colOff>913373</xdr:colOff>
      <xdr:row>209</xdr:row>
      <xdr:rowOff>177819</xdr:rowOff>
    </xdr:to>
    <xdr:pic>
      <xdr:nvPicPr>
        <xdr:cNvPr id="10" name="Imagen 9">
          <a:extLst>
            <a:ext uri="{FF2B5EF4-FFF2-40B4-BE49-F238E27FC236}">
              <a16:creationId xmlns:a16="http://schemas.microsoft.com/office/drawing/2014/main" id="{6924643B-7C9E-46FB-99ED-36E442AE6C85}"/>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57208" y="74723779"/>
          <a:ext cx="3840385" cy="2065520"/>
        </a:xfrm>
        <a:prstGeom prst="rect">
          <a:avLst/>
        </a:prstGeom>
      </xdr:spPr>
    </xdr:pic>
    <xdr:clientData/>
  </xdr:twoCellAnchor>
  <xdr:twoCellAnchor editAs="oneCell">
    <xdr:from>
      <xdr:col>7</xdr:col>
      <xdr:colOff>97180</xdr:colOff>
      <xdr:row>169</xdr:row>
      <xdr:rowOff>2843</xdr:rowOff>
    </xdr:from>
    <xdr:to>
      <xdr:col>11</xdr:col>
      <xdr:colOff>481886</xdr:colOff>
      <xdr:row>175</xdr:row>
      <xdr:rowOff>53208</xdr:rowOff>
    </xdr:to>
    <xdr:pic>
      <xdr:nvPicPr>
        <xdr:cNvPr id="11" name="Imagen 10">
          <a:extLst>
            <a:ext uri="{FF2B5EF4-FFF2-40B4-BE49-F238E27FC236}">
              <a16:creationId xmlns:a16="http://schemas.microsoft.com/office/drawing/2014/main" id="{3EC540FC-128C-4884-B9E8-D41A9FEF917C}"/>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501540" y="60490403"/>
          <a:ext cx="4232806" cy="2275405"/>
        </a:xfrm>
        <a:prstGeom prst="rect">
          <a:avLst/>
        </a:prstGeom>
      </xdr:spPr>
    </xdr:pic>
    <xdr:clientData/>
  </xdr:twoCellAnchor>
  <xdr:twoCellAnchor editAs="oneCell">
    <xdr:from>
      <xdr:col>7</xdr:col>
      <xdr:colOff>306149</xdr:colOff>
      <xdr:row>165</xdr:row>
      <xdr:rowOff>129507</xdr:rowOff>
    </xdr:from>
    <xdr:to>
      <xdr:col>11</xdr:col>
      <xdr:colOff>311019</xdr:colOff>
      <xdr:row>165</xdr:row>
      <xdr:rowOff>2231596</xdr:rowOff>
    </xdr:to>
    <xdr:pic>
      <xdr:nvPicPr>
        <xdr:cNvPr id="12" name="Imagen 11">
          <a:extLst>
            <a:ext uri="{FF2B5EF4-FFF2-40B4-BE49-F238E27FC236}">
              <a16:creationId xmlns:a16="http://schemas.microsoft.com/office/drawing/2014/main" id="{C63FED6E-98C4-4C20-A31F-4ACCA2BA6ACB}"/>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710509" y="57393807"/>
          <a:ext cx="3852970" cy="2102089"/>
        </a:xfrm>
        <a:prstGeom prst="rect">
          <a:avLst/>
        </a:prstGeom>
      </xdr:spPr>
    </xdr:pic>
    <xdr:clientData/>
  </xdr:twoCellAnchor>
  <xdr:twoCellAnchor editAs="oneCell">
    <xdr:from>
      <xdr:col>1</xdr:col>
      <xdr:colOff>166896</xdr:colOff>
      <xdr:row>169</xdr:row>
      <xdr:rowOff>56928</xdr:rowOff>
    </xdr:from>
    <xdr:to>
      <xdr:col>6</xdr:col>
      <xdr:colOff>964621</xdr:colOff>
      <xdr:row>174</xdr:row>
      <xdr:rowOff>84848</xdr:rowOff>
    </xdr:to>
    <xdr:pic>
      <xdr:nvPicPr>
        <xdr:cNvPr id="13" name="Imagen 12">
          <a:extLst>
            <a:ext uri="{FF2B5EF4-FFF2-40B4-BE49-F238E27FC236}">
              <a16:creationId xmlns:a16="http://schemas.microsoft.com/office/drawing/2014/main" id="{4D3889ED-3217-4CD4-90D7-4B82A45122B2}"/>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10736" y="60544488"/>
          <a:ext cx="3838105" cy="2070080"/>
        </a:xfrm>
        <a:prstGeom prst="rect">
          <a:avLst/>
        </a:prstGeom>
      </xdr:spPr>
    </xdr:pic>
    <xdr:clientData/>
  </xdr:twoCellAnchor>
  <xdr:twoCellAnchor editAs="oneCell">
    <xdr:from>
      <xdr:col>1</xdr:col>
      <xdr:colOff>141943</xdr:colOff>
      <xdr:row>165</xdr:row>
      <xdr:rowOff>203425</xdr:rowOff>
    </xdr:from>
    <xdr:to>
      <xdr:col>6</xdr:col>
      <xdr:colOff>941948</xdr:colOff>
      <xdr:row>165</xdr:row>
      <xdr:rowOff>2310075</xdr:rowOff>
    </xdr:to>
    <xdr:pic>
      <xdr:nvPicPr>
        <xdr:cNvPr id="14" name="Imagen 13">
          <a:extLst>
            <a:ext uri="{FF2B5EF4-FFF2-40B4-BE49-F238E27FC236}">
              <a16:creationId xmlns:a16="http://schemas.microsoft.com/office/drawing/2014/main" id="{D0B393F3-F7ED-480C-96C7-8D571683A0DC}"/>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85783" y="57467725"/>
          <a:ext cx="3840385" cy="2106650"/>
        </a:xfrm>
        <a:prstGeom prst="rect">
          <a:avLst/>
        </a:prstGeom>
      </xdr:spPr>
    </xdr:pic>
    <xdr:clientData/>
  </xdr:twoCellAnchor>
  <xdr:twoCellAnchor editAs="oneCell">
    <xdr:from>
      <xdr:col>7</xdr:col>
      <xdr:colOff>118739</xdr:colOff>
      <xdr:row>179</xdr:row>
      <xdr:rowOff>161260</xdr:rowOff>
    </xdr:from>
    <xdr:to>
      <xdr:col>11</xdr:col>
      <xdr:colOff>498429</xdr:colOff>
      <xdr:row>179</xdr:row>
      <xdr:rowOff>2476067</xdr:rowOff>
    </xdr:to>
    <xdr:pic>
      <xdr:nvPicPr>
        <xdr:cNvPr id="15" name="Imagen 14">
          <a:extLst>
            <a:ext uri="{FF2B5EF4-FFF2-40B4-BE49-F238E27FC236}">
              <a16:creationId xmlns:a16="http://schemas.microsoft.com/office/drawing/2014/main" id="{C784F545-BB82-415C-ACC1-9A6858E0BBA7}"/>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523099" y="64626460"/>
          <a:ext cx="4227790" cy="2314807"/>
        </a:xfrm>
        <a:prstGeom prst="rect">
          <a:avLst/>
        </a:prstGeom>
      </xdr:spPr>
    </xdr:pic>
    <xdr:clientData/>
  </xdr:twoCellAnchor>
  <xdr:twoCellAnchor editAs="oneCell">
    <xdr:from>
      <xdr:col>8</xdr:col>
      <xdr:colOff>913339</xdr:colOff>
      <xdr:row>203</xdr:row>
      <xdr:rowOff>26469</xdr:rowOff>
    </xdr:from>
    <xdr:to>
      <xdr:col>10</xdr:col>
      <xdr:colOff>57599</xdr:colOff>
      <xdr:row>210</xdr:row>
      <xdr:rowOff>124832</xdr:rowOff>
    </xdr:to>
    <xdr:pic>
      <xdr:nvPicPr>
        <xdr:cNvPr id="16" name="Imagen 15">
          <a:extLst>
            <a:ext uri="{FF2B5EF4-FFF2-40B4-BE49-F238E27FC236}">
              <a16:creationId xmlns:a16="http://schemas.microsoft.com/office/drawing/2014/main" id="{F6FF7678-56CC-4F01-9CC7-6907D00D2DEA}"/>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5904439" y="74420529"/>
          <a:ext cx="1483600" cy="2498663"/>
        </a:xfrm>
        <a:prstGeom prst="rect">
          <a:avLst/>
        </a:prstGeom>
      </xdr:spPr>
    </xdr:pic>
    <xdr:clientData/>
  </xdr:twoCellAnchor>
  <xdr:twoCellAnchor editAs="oneCell">
    <xdr:from>
      <xdr:col>1</xdr:col>
      <xdr:colOff>125174</xdr:colOff>
      <xdr:row>7</xdr:row>
      <xdr:rowOff>53307</xdr:rowOff>
    </xdr:from>
    <xdr:to>
      <xdr:col>6</xdr:col>
      <xdr:colOff>920619</xdr:colOff>
      <xdr:row>12</xdr:row>
      <xdr:rowOff>78946</xdr:rowOff>
    </xdr:to>
    <xdr:pic>
      <xdr:nvPicPr>
        <xdr:cNvPr id="17" name="Imagen 16">
          <a:extLst>
            <a:ext uri="{FF2B5EF4-FFF2-40B4-BE49-F238E27FC236}">
              <a16:creationId xmlns:a16="http://schemas.microsoft.com/office/drawing/2014/main" id="{BF61CFBB-8850-48B9-8D9D-F058D34D486A}"/>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369014" y="1965927"/>
          <a:ext cx="3835825" cy="2067799"/>
        </a:xfrm>
        <a:prstGeom prst="rect">
          <a:avLst/>
        </a:prstGeom>
      </xdr:spPr>
    </xdr:pic>
    <xdr:clientData/>
  </xdr:twoCellAnchor>
  <xdr:twoCellAnchor editAs="oneCell">
    <xdr:from>
      <xdr:col>8</xdr:col>
      <xdr:colOff>283644</xdr:colOff>
      <xdr:row>6</xdr:row>
      <xdr:rowOff>29852</xdr:rowOff>
    </xdr:from>
    <xdr:to>
      <xdr:col>10</xdr:col>
      <xdr:colOff>553457</xdr:colOff>
      <xdr:row>13</xdr:row>
      <xdr:rowOff>130973</xdr:rowOff>
    </xdr:to>
    <xdr:pic>
      <xdr:nvPicPr>
        <xdr:cNvPr id="18" name="Imagen 17">
          <a:extLst>
            <a:ext uri="{FF2B5EF4-FFF2-40B4-BE49-F238E27FC236}">
              <a16:creationId xmlns:a16="http://schemas.microsoft.com/office/drawing/2014/main" id="{C48251D1-AFA3-472B-BF40-C83A57280EDB}"/>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5274744" y="1767212"/>
          <a:ext cx="2609153" cy="2501421"/>
        </a:xfrm>
        <a:prstGeom prst="rect">
          <a:avLst/>
        </a:prstGeom>
      </xdr:spPr>
    </xdr:pic>
    <xdr:clientData/>
  </xdr:twoCellAnchor>
  <xdr:twoCellAnchor editAs="oneCell">
    <xdr:from>
      <xdr:col>7</xdr:col>
      <xdr:colOff>164366</xdr:colOff>
      <xdr:row>17</xdr:row>
      <xdr:rowOff>14877</xdr:rowOff>
    </xdr:from>
    <xdr:to>
      <xdr:col>11</xdr:col>
      <xdr:colOff>529009</xdr:colOff>
      <xdr:row>23</xdr:row>
      <xdr:rowOff>60225</xdr:rowOff>
    </xdr:to>
    <xdr:pic>
      <xdr:nvPicPr>
        <xdr:cNvPr id="19" name="Imagen 18">
          <a:extLst>
            <a:ext uri="{FF2B5EF4-FFF2-40B4-BE49-F238E27FC236}">
              <a16:creationId xmlns:a16="http://schemas.microsoft.com/office/drawing/2014/main" id="{6DAFE8F3-3C2C-4682-939E-49F62476A4B2}"/>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568726" y="4891677"/>
          <a:ext cx="4212743" cy="2270388"/>
        </a:xfrm>
        <a:prstGeom prst="rect">
          <a:avLst/>
        </a:prstGeom>
      </xdr:spPr>
    </xdr:pic>
    <xdr:clientData/>
  </xdr:twoCellAnchor>
  <xdr:twoCellAnchor editAs="oneCell">
    <xdr:from>
      <xdr:col>7</xdr:col>
      <xdr:colOff>137789</xdr:colOff>
      <xdr:row>26</xdr:row>
      <xdr:rowOff>142210</xdr:rowOff>
    </xdr:from>
    <xdr:to>
      <xdr:col>11</xdr:col>
      <xdr:colOff>517479</xdr:colOff>
      <xdr:row>33</xdr:row>
      <xdr:rowOff>9092</xdr:rowOff>
    </xdr:to>
    <xdr:pic>
      <xdr:nvPicPr>
        <xdr:cNvPr id="20" name="Imagen 19">
          <a:extLst>
            <a:ext uri="{FF2B5EF4-FFF2-40B4-BE49-F238E27FC236}">
              <a16:creationId xmlns:a16="http://schemas.microsoft.com/office/drawing/2014/main" id="{3E9D47B2-E8C2-49EE-954E-D392FD9D606C}"/>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542149" y="7807930"/>
          <a:ext cx="4227790" cy="2267182"/>
        </a:xfrm>
        <a:prstGeom prst="rect">
          <a:avLst/>
        </a:prstGeom>
      </xdr:spPr>
    </xdr:pic>
    <xdr:clientData/>
  </xdr:twoCellAnchor>
  <xdr:twoCellAnchor editAs="oneCell">
    <xdr:from>
      <xdr:col>1</xdr:col>
      <xdr:colOff>134699</xdr:colOff>
      <xdr:row>27</xdr:row>
      <xdr:rowOff>31975</xdr:rowOff>
    </xdr:from>
    <xdr:to>
      <xdr:col>6</xdr:col>
      <xdr:colOff>930144</xdr:colOff>
      <xdr:row>32</xdr:row>
      <xdr:rowOff>62175</xdr:rowOff>
    </xdr:to>
    <xdr:pic>
      <xdr:nvPicPr>
        <xdr:cNvPr id="21" name="Imagen 20">
          <a:extLst>
            <a:ext uri="{FF2B5EF4-FFF2-40B4-BE49-F238E27FC236}">
              <a16:creationId xmlns:a16="http://schemas.microsoft.com/office/drawing/2014/main" id="{6C1BA25D-64F5-4736-8D42-297AB71ECF32}"/>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378539" y="7872955"/>
          <a:ext cx="3835825" cy="2072360"/>
        </a:xfrm>
        <a:prstGeom prst="rect">
          <a:avLst/>
        </a:prstGeom>
      </xdr:spPr>
    </xdr:pic>
    <xdr:clientData/>
  </xdr:twoCellAnchor>
  <xdr:twoCellAnchor editAs="oneCell">
    <xdr:from>
      <xdr:col>1</xdr:col>
      <xdr:colOff>171450</xdr:colOff>
      <xdr:row>17</xdr:row>
      <xdr:rowOff>51025</xdr:rowOff>
    </xdr:from>
    <xdr:to>
      <xdr:col>6</xdr:col>
      <xdr:colOff>966895</xdr:colOff>
      <xdr:row>22</xdr:row>
      <xdr:rowOff>81225</xdr:rowOff>
    </xdr:to>
    <xdr:pic>
      <xdr:nvPicPr>
        <xdr:cNvPr id="22" name="Imagen 21">
          <a:extLst>
            <a:ext uri="{FF2B5EF4-FFF2-40B4-BE49-F238E27FC236}">
              <a16:creationId xmlns:a16="http://schemas.microsoft.com/office/drawing/2014/main" id="{8F4A2CC8-C819-4880-A44B-26B5CD2B1BC9}"/>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15290" y="4927825"/>
          <a:ext cx="3835825" cy="2072360"/>
        </a:xfrm>
        <a:prstGeom prst="rect">
          <a:avLst/>
        </a:prstGeom>
      </xdr:spPr>
    </xdr:pic>
    <xdr:clientData/>
  </xdr:twoCellAnchor>
  <xdr:twoCellAnchor editAs="oneCell">
    <xdr:from>
      <xdr:col>7</xdr:col>
      <xdr:colOff>103197</xdr:colOff>
      <xdr:row>48</xdr:row>
      <xdr:rowOff>8860</xdr:rowOff>
    </xdr:from>
    <xdr:to>
      <xdr:col>11</xdr:col>
      <xdr:colOff>485395</xdr:colOff>
      <xdr:row>54</xdr:row>
      <xdr:rowOff>56717</xdr:rowOff>
    </xdr:to>
    <xdr:pic>
      <xdr:nvPicPr>
        <xdr:cNvPr id="23" name="Imagen 22">
          <a:extLst>
            <a:ext uri="{FF2B5EF4-FFF2-40B4-BE49-F238E27FC236}">
              <a16:creationId xmlns:a16="http://schemas.microsoft.com/office/drawing/2014/main" id="{240DDEDC-17A0-45AA-BCDE-A2C82F24605F}"/>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507557" y="15005020"/>
          <a:ext cx="4230298" cy="2272897"/>
        </a:xfrm>
        <a:prstGeom prst="rect">
          <a:avLst/>
        </a:prstGeom>
      </xdr:spPr>
    </xdr:pic>
    <xdr:clientData/>
  </xdr:twoCellAnchor>
  <xdr:twoCellAnchor editAs="oneCell">
    <xdr:from>
      <xdr:col>1</xdr:col>
      <xdr:colOff>132418</xdr:colOff>
      <xdr:row>48</xdr:row>
      <xdr:rowOff>79600</xdr:rowOff>
    </xdr:from>
    <xdr:to>
      <xdr:col>6</xdr:col>
      <xdr:colOff>932423</xdr:colOff>
      <xdr:row>53</xdr:row>
      <xdr:rowOff>109800</xdr:rowOff>
    </xdr:to>
    <xdr:pic>
      <xdr:nvPicPr>
        <xdr:cNvPr id="24" name="Imagen 23">
          <a:extLst>
            <a:ext uri="{FF2B5EF4-FFF2-40B4-BE49-F238E27FC236}">
              <a16:creationId xmlns:a16="http://schemas.microsoft.com/office/drawing/2014/main" id="{0A96D437-2BF9-443E-BA7B-45A0BD0B5ADB}"/>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376258" y="15075760"/>
          <a:ext cx="3840385" cy="2072360"/>
        </a:xfrm>
        <a:prstGeom prst="rect">
          <a:avLst/>
        </a:prstGeom>
      </xdr:spPr>
    </xdr:pic>
    <xdr:clientData/>
  </xdr:twoCellAnchor>
  <xdr:twoCellAnchor editAs="oneCell">
    <xdr:from>
      <xdr:col>1</xdr:col>
      <xdr:colOff>120760</xdr:colOff>
      <xdr:row>79</xdr:row>
      <xdr:rowOff>57384</xdr:rowOff>
    </xdr:from>
    <xdr:to>
      <xdr:col>6</xdr:col>
      <xdr:colOff>925369</xdr:colOff>
      <xdr:row>84</xdr:row>
      <xdr:rowOff>94105</xdr:rowOff>
    </xdr:to>
    <xdr:pic>
      <xdr:nvPicPr>
        <xdr:cNvPr id="25" name="Imagen 24">
          <a:extLst>
            <a:ext uri="{FF2B5EF4-FFF2-40B4-BE49-F238E27FC236}">
              <a16:creationId xmlns:a16="http://schemas.microsoft.com/office/drawing/2014/main" id="{289A1AE5-F609-4E5D-A830-3428586B3821}"/>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364600" y="26735004"/>
          <a:ext cx="3844989" cy="2078881"/>
        </a:xfrm>
        <a:prstGeom prst="rect">
          <a:avLst/>
        </a:prstGeom>
      </xdr:spPr>
    </xdr:pic>
    <xdr:clientData/>
  </xdr:twoCellAnchor>
  <xdr:twoCellAnchor editAs="oneCell">
    <xdr:from>
      <xdr:col>7</xdr:col>
      <xdr:colOff>110412</xdr:colOff>
      <xdr:row>78</xdr:row>
      <xdr:rowOff>135624</xdr:rowOff>
    </xdr:from>
    <xdr:to>
      <xdr:col>11</xdr:col>
      <xdr:colOff>488045</xdr:colOff>
      <xdr:row>85</xdr:row>
      <xdr:rowOff>139639</xdr:rowOff>
    </xdr:to>
    <xdr:pic>
      <xdr:nvPicPr>
        <xdr:cNvPr id="26" name="Imagen 25">
          <a:extLst>
            <a:ext uri="{FF2B5EF4-FFF2-40B4-BE49-F238E27FC236}">
              <a16:creationId xmlns:a16="http://schemas.microsoft.com/office/drawing/2014/main" id="{FC586A02-643F-4E67-8DF3-DA36E65B2DEB}"/>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514772" y="26637984"/>
          <a:ext cx="4225733" cy="2404315"/>
        </a:xfrm>
        <a:prstGeom prst="rect">
          <a:avLst/>
        </a:prstGeom>
      </xdr:spPr>
    </xdr:pic>
    <xdr:clientData/>
  </xdr:twoCellAnchor>
  <xdr:twoCellAnchor editAs="oneCell">
    <xdr:from>
      <xdr:col>7</xdr:col>
      <xdr:colOff>109214</xdr:colOff>
      <xdr:row>38</xdr:row>
      <xdr:rowOff>44451</xdr:rowOff>
    </xdr:from>
    <xdr:to>
      <xdr:col>11</xdr:col>
      <xdr:colOff>488904</xdr:colOff>
      <xdr:row>44</xdr:row>
      <xdr:rowOff>97324</xdr:rowOff>
    </xdr:to>
    <xdr:pic>
      <xdr:nvPicPr>
        <xdr:cNvPr id="27" name="Imagen 26">
          <a:extLst>
            <a:ext uri="{FF2B5EF4-FFF2-40B4-BE49-F238E27FC236}">
              <a16:creationId xmlns:a16="http://schemas.microsoft.com/office/drawing/2014/main" id="{69C2C6EA-D697-43BC-9692-DBE4C4AE53EA}"/>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4513574" y="12076431"/>
          <a:ext cx="4227790" cy="2277913"/>
        </a:xfrm>
        <a:prstGeom prst="rect">
          <a:avLst/>
        </a:prstGeom>
      </xdr:spPr>
    </xdr:pic>
    <xdr:clientData/>
  </xdr:twoCellAnchor>
  <xdr:twoCellAnchor editAs="oneCell">
    <xdr:from>
      <xdr:col>1</xdr:col>
      <xdr:colOff>159652</xdr:colOff>
      <xdr:row>38</xdr:row>
      <xdr:rowOff>95028</xdr:rowOff>
    </xdr:from>
    <xdr:to>
      <xdr:col>6</xdr:col>
      <xdr:colOff>952817</xdr:colOff>
      <xdr:row>43</xdr:row>
      <xdr:rowOff>122948</xdr:rowOff>
    </xdr:to>
    <xdr:pic>
      <xdr:nvPicPr>
        <xdr:cNvPr id="28" name="Imagen 27">
          <a:extLst>
            <a:ext uri="{FF2B5EF4-FFF2-40B4-BE49-F238E27FC236}">
              <a16:creationId xmlns:a16="http://schemas.microsoft.com/office/drawing/2014/main" id="{FABB9D66-84E6-4710-98E2-15C52F0C4012}"/>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403492" y="12127008"/>
          <a:ext cx="3833545" cy="2070080"/>
        </a:xfrm>
        <a:prstGeom prst="rect">
          <a:avLst/>
        </a:prstGeom>
      </xdr:spPr>
    </xdr:pic>
    <xdr:clientData/>
  </xdr:twoCellAnchor>
  <xdr:twoCellAnchor editAs="oneCell">
    <xdr:from>
      <xdr:col>7</xdr:col>
      <xdr:colOff>87655</xdr:colOff>
      <xdr:row>67</xdr:row>
      <xdr:rowOff>148227</xdr:rowOff>
    </xdr:from>
    <xdr:to>
      <xdr:col>11</xdr:col>
      <xdr:colOff>472361</xdr:colOff>
      <xdr:row>74</xdr:row>
      <xdr:rowOff>12600</xdr:rowOff>
    </xdr:to>
    <xdr:pic>
      <xdr:nvPicPr>
        <xdr:cNvPr id="29" name="Imagen 28">
          <a:extLst>
            <a:ext uri="{FF2B5EF4-FFF2-40B4-BE49-F238E27FC236}">
              <a16:creationId xmlns:a16="http://schemas.microsoft.com/office/drawing/2014/main" id="{E7A1F2C1-3424-4428-AFC1-F62223B2C0F3}"/>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4492015" y="20897487"/>
          <a:ext cx="4232806" cy="2264673"/>
        </a:xfrm>
        <a:prstGeom prst="rect">
          <a:avLst/>
        </a:prstGeom>
      </xdr:spPr>
    </xdr:pic>
    <xdr:clientData/>
  </xdr:twoCellAnchor>
  <xdr:twoCellAnchor editAs="oneCell">
    <xdr:from>
      <xdr:col>1</xdr:col>
      <xdr:colOff>180043</xdr:colOff>
      <xdr:row>58</xdr:row>
      <xdr:rowOff>72357</xdr:rowOff>
    </xdr:from>
    <xdr:to>
      <xdr:col>6</xdr:col>
      <xdr:colOff>980048</xdr:colOff>
      <xdr:row>63</xdr:row>
      <xdr:rowOff>97996</xdr:rowOff>
    </xdr:to>
    <xdr:pic>
      <xdr:nvPicPr>
        <xdr:cNvPr id="30" name="Imagen 29">
          <a:extLst>
            <a:ext uri="{FF2B5EF4-FFF2-40B4-BE49-F238E27FC236}">
              <a16:creationId xmlns:a16="http://schemas.microsoft.com/office/drawing/2014/main" id="{D998D6A9-D896-44BE-9144-C2F067C885BF}"/>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423883" y="18032697"/>
          <a:ext cx="3840385" cy="2067799"/>
        </a:xfrm>
        <a:prstGeom prst="rect">
          <a:avLst/>
        </a:prstGeom>
      </xdr:spPr>
    </xdr:pic>
    <xdr:clientData/>
  </xdr:twoCellAnchor>
  <xdr:twoCellAnchor editAs="oneCell">
    <xdr:from>
      <xdr:col>7</xdr:col>
      <xdr:colOff>109214</xdr:colOff>
      <xdr:row>57</xdr:row>
      <xdr:rowOff>110127</xdr:rowOff>
    </xdr:from>
    <xdr:to>
      <xdr:col>11</xdr:col>
      <xdr:colOff>488904</xdr:colOff>
      <xdr:row>63</xdr:row>
      <xdr:rowOff>165000</xdr:rowOff>
    </xdr:to>
    <xdr:pic>
      <xdr:nvPicPr>
        <xdr:cNvPr id="31" name="Imagen 30">
          <a:extLst>
            <a:ext uri="{FF2B5EF4-FFF2-40B4-BE49-F238E27FC236}">
              <a16:creationId xmlns:a16="http://schemas.microsoft.com/office/drawing/2014/main" id="{29D43930-DCE5-48FD-A7FE-977F6882025F}"/>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513574" y="17895207"/>
          <a:ext cx="4227790" cy="2272293"/>
        </a:xfrm>
        <a:prstGeom prst="rect">
          <a:avLst/>
        </a:prstGeom>
      </xdr:spPr>
    </xdr:pic>
    <xdr:clientData/>
  </xdr:twoCellAnchor>
  <xdr:twoCellAnchor editAs="oneCell">
    <xdr:from>
      <xdr:col>1</xdr:col>
      <xdr:colOff>132418</xdr:colOff>
      <xdr:row>68</xdr:row>
      <xdr:rowOff>12925</xdr:rowOff>
    </xdr:from>
    <xdr:to>
      <xdr:col>6</xdr:col>
      <xdr:colOff>932423</xdr:colOff>
      <xdr:row>73</xdr:row>
      <xdr:rowOff>43125</xdr:rowOff>
    </xdr:to>
    <xdr:pic>
      <xdr:nvPicPr>
        <xdr:cNvPr id="32" name="Imagen 31">
          <a:extLst>
            <a:ext uri="{FF2B5EF4-FFF2-40B4-BE49-F238E27FC236}">
              <a16:creationId xmlns:a16="http://schemas.microsoft.com/office/drawing/2014/main" id="{313C6CC7-0E1F-4111-8734-319043F99903}"/>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376258" y="20937445"/>
          <a:ext cx="3840385" cy="2072360"/>
        </a:xfrm>
        <a:prstGeom prst="rect">
          <a:avLst/>
        </a:prstGeom>
      </xdr:spPr>
    </xdr:pic>
    <xdr:clientData/>
  </xdr:twoCellAnchor>
  <xdr:twoCellAnchor editAs="oneCell">
    <xdr:from>
      <xdr:col>1</xdr:col>
      <xdr:colOff>172799</xdr:colOff>
      <xdr:row>111</xdr:row>
      <xdr:rowOff>85503</xdr:rowOff>
    </xdr:from>
    <xdr:to>
      <xdr:col>6</xdr:col>
      <xdr:colOff>968244</xdr:colOff>
      <xdr:row>116</xdr:row>
      <xdr:rowOff>113423</xdr:rowOff>
    </xdr:to>
    <xdr:pic>
      <xdr:nvPicPr>
        <xdr:cNvPr id="33" name="Imagen 32">
          <a:extLst>
            <a:ext uri="{FF2B5EF4-FFF2-40B4-BE49-F238E27FC236}">
              <a16:creationId xmlns:a16="http://schemas.microsoft.com/office/drawing/2014/main" id="{3E08E18D-4080-449D-8718-62AFEF7394BF}"/>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16639" y="37400643"/>
          <a:ext cx="3835825" cy="2070080"/>
        </a:xfrm>
        <a:prstGeom prst="rect">
          <a:avLst/>
        </a:prstGeom>
      </xdr:spPr>
    </xdr:pic>
    <xdr:clientData/>
  </xdr:twoCellAnchor>
  <xdr:twoCellAnchor editAs="oneCell">
    <xdr:from>
      <xdr:col>2</xdr:col>
      <xdr:colOff>81700</xdr:colOff>
      <xdr:row>121</xdr:row>
      <xdr:rowOff>84242</xdr:rowOff>
    </xdr:from>
    <xdr:to>
      <xdr:col>6</xdr:col>
      <xdr:colOff>850280</xdr:colOff>
      <xdr:row>121</xdr:row>
      <xdr:rowOff>2638807</xdr:rowOff>
    </xdr:to>
    <xdr:pic>
      <xdr:nvPicPr>
        <xdr:cNvPr id="34" name="Imagen 33">
          <a:extLst>
            <a:ext uri="{FF2B5EF4-FFF2-40B4-BE49-F238E27FC236}">
              <a16:creationId xmlns:a16="http://schemas.microsoft.com/office/drawing/2014/main" id="{6F85EED6-132E-4C5F-8917-9FFF54A211D3}"/>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645580" y="41582762"/>
          <a:ext cx="3488920" cy="2554565"/>
        </a:xfrm>
        <a:prstGeom prst="rect">
          <a:avLst/>
        </a:prstGeom>
      </xdr:spPr>
    </xdr:pic>
    <xdr:clientData/>
  </xdr:twoCellAnchor>
  <xdr:twoCellAnchor editAs="oneCell">
    <xdr:from>
      <xdr:col>7</xdr:col>
      <xdr:colOff>455935</xdr:colOff>
      <xdr:row>121</xdr:row>
      <xdr:rowOff>108812</xdr:rowOff>
    </xdr:from>
    <xdr:to>
      <xdr:col>11</xdr:col>
      <xdr:colOff>114097</xdr:colOff>
      <xdr:row>121</xdr:row>
      <xdr:rowOff>2652340</xdr:rowOff>
    </xdr:to>
    <xdr:pic>
      <xdr:nvPicPr>
        <xdr:cNvPr id="35" name="Imagen 34">
          <a:extLst>
            <a:ext uri="{FF2B5EF4-FFF2-40B4-BE49-F238E27FC236}">
              <a16:creationId xmlns:a16="http://schemas.microsoft.com/office/drawing/2014/main" id="{C6E9C6EC-09A4-47A4-B44C-C2414DE0DB0B}"/>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4860295" y="41607332"/>
          <a:ext cx="3506262" cy="2543528"/>
        </a:xfrm>
        <a:prstGeom prst="rect">
          <a:avLst/>
        </a:prstGeom>
      </xdr:spPr>
    </xdr:pic>
    <xdr:clientData/>
  </xdr:twoCellAnchor>
  <xdr:twoCellAnchor editAs="oneCell">
    <xdr:from>
      <xdr:col>7</xdr:col>
      <xdr:colOff>85725</xdr:colOff>
      <xdr:row>110</xdr:row>
      <xdr:rowOff>133350</xdr:rowOff>
    </xdr:from>
    <xdr:to>
      <xdr:col>11</xdr:col>
      <xdr:colOff>465415</xdr:colOff>
      <xdr:row>116</xdr:row>
      <xdr:rowOff>180603</xdr:rowOff>
    </xdr:to>
    <xdr:pic>
      <xdr:nvPicPr>
        <xdr:cNvPr id="36" name="Imagen 35">
          <a:extLst>
            <a:ext uri="{FF2B5EF4-FFF2-40B4-BE49-F238E27FC236}">
              <a16:creationId xmlns:a16="http://schemas.microsoft.com/office/drawing/2014/main" id="{93858795-9FD1-48AD-A674-7F858562732D}"/>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4490085" y="37273230"/>
          <a:ext cx="4227790" cy="2264673"/>
        </a:xfrm>
        <a:prstGeom prst="rect">
          <a:avLst/>
        </a:prstGeom>
      </xdr:spPr>
    </xdr:pic>
    <xdr:clientData/>
  </xdr:twoCellAnchor>
  <xdr:twoCellAnchor editAs="oneCell">
    <xdr:from>
      <xdr:col>3</xdr:col>
      <xdr:colOff>290090</xdr:colOff>
      <xdr:row>124</xdr:row>
      <xdr:rowOff>52285</xdr:rowOff>
    </xdr:from>
    <xdr:to>
      <xdr:col>6</xdr:col>
      <xdr:colOff>118660</xdr:colOff>
      <xdr:row>131</xdr:row>
      <xdr:rowOff>156165</xdr:rowOff>
    </xdr:to>
    <xdr:pic>
      <xdr:nvPicPr>
        <xdr:cNvPr id="37" name="Imagen 36">
          <a:extLst>
            <a:ext uri="{FF2B5EF4-FFF2-40B4-BE49-F238E27FC236}">
              <a16:creationId xmlns:a16="http://schemas.microsoft.com/office/drawing/2014/main" id="{33BBCF7C-5C6C-49DB-9086-08546726163D}"/>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1425470" y="44598805"/>
          <a:ext cx="1977410" cy="2504180"/>
        </a:xfrm>
        <a:prstGeom prst="rect">
          <a:avLst/>
        </a:prstGeom>
      </xdr:spPr>
    </xdr:pic>
    <xdr:clientData/>
  </xdr:twoCellAnchor>
  <xdr:twoCellAnchor editAs="oneCell">
    <xdr:from>
      <xdr:col>7</xdr:col>
      <xdr:colOff>472225</xdr:colOff>
      <xdr:row>124</xdr:row>
      <xdr:rowOff>52285</xdr:rowOff>
    </xdr:from>
    <xdr:to>
      <xdr:col>11</xdr:col>
      <xdr:colOff>135905</xdr:colOff>
      <xdr:row>131</xdr:row>
      <xdr:rowOff>156165</xdr:rowOff>
    </xdr:to>
    <xdr:pic>
      <xdr:nvPicPr>
        <xdr:cNvPr id="38" name="Imagen 37">
          <a:extLst>
            <a:ext uri="{FF2B5EF4-FFF2-40B4-BE49-F238E27FC236}">
              <a16:creationId xmlns:a16="http://schemas.microsoft.com/office/drawing/2014/main" id="{05260B9C-1BD6-4B1C-920A-66A1C87D4462}"/>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4876585" y="44598805"/>
          <a:ext cx="3511780" cy="2504180"/>
        </a:xfrm>
        <a:prstGeom prst="rect">
          <a:avLst/>
        </a:prstGeom>
      </xdr:spPr>
    </xdr:pic>
    <xdr:clientData/>
  </xdr:twoCellAnchor>
  <xdr:twoCellAnchor editAs="oneCell">
    <xdr:from>
      <xdr:col>1</xdr:col>
      <xdr:colOff>300152</xdr:colOff>
      <xdr:row>134</xdr:row>
      <xdr:rowOff>42137</xdr:rowOff>
    </xdr:from>
    <xdr:to>
      <xdr:col>6</xdr:col>
      <xdr:colOff>746130</xdr:colOff>
      <xdr:row>141</xdr:row>
      <xdr:rowOff>137740</xdr:rowOff>
    </xdr:to>
    <xdr:pic>
      <xdr:nvPicPr>
        <xdr:cNvPr id="39" name="Imagen 38">
          <a:extLst>
            <a:ext uri="{FF2B5EF4-FFF2-40B4-BE49-F238E27FC236}">
              <a16:creationId xmlns:a16="http://schemas.microsoft.com/office/drawing/2014/main" id="{ED7BE760-D360-4C5B-8C79-921475197338}"/>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543992" y="47552837"/>
          <a:ext cx="3486358" cy="2495903"/>
        </a:xfrm>
        <a:prstGeom prst="rect">
          <a:avLst/>
        </a:prstGeom>
      </xdr:spPr>
    </xdr:pic>
    <xdr:clientData/>
  </xdr:twoCellAnchor>
  <xdr:twoCellAnchor editAs="oneCell">
    <xdr:from>
      <xdr:col>7</xdr:col>
      <xdr:colOff>516467</xdr:colOff>
      <xdr:row>134</xdr:row>
      <xdr:rowOff>46142</xdr:rowOff>
    </xdr:from>
    <xdr:to>
      <xdr:col>11</xdr:col>
      <xdr:colOff>177389</xdr:colOff>
      <xdr:row>141</xdr:row>
      <xdr:rowOff>152782</xdr:rowOff>
    </xdr:to>
    <xdr:pic>
      <xdr:nvPicPr>
        <xdr:cNvPr id="40" name="Imagen 39">
          <a:extLst>
            <a:ext uri="{FF2B5EF4-FFF2-40B4-BE49-F238E27FC236}">
              <a16:creationId xmlns:a16="http://schemas.microsoft.com/office/drawing/2014/main" id="{7738920A-97CF-40B1-826C-73741EE30258}"/>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4920827" y="47556842"/>
          <a:ext cx="3509022" cy="2506940"/>
        </a:xfrm>
        <a:prstGeom prst="rect">
          <a:avLst/>
        </a:prstGeom>
      </xdr:spPr>
    </xdr:pic>
    <xdr:clientData/>
  </xdr:twoCellAnchor>
  <xdr:twoCellAnchor editAs="oneCell">
    <xdr:from>
      <xdr:col>3</xdr:col>
      <xdr:colOff>172408</xdr:colOff>
      <xdr:row>144</xdr:row>
      <xdr:rowOff>46142</xdr:rowOff>
    </xdr:from>
    <xdr:to>
      <xdr:col>5</xdr:col>
      <xdr:colOff>788793</xdr:colOff>
      <xdr:row>151</xdr:row>
      <xdr:rowOff>152782</xdr:rowOff>
    </xdr:to>
    <xdr:pic>
      <xdr:nvPicPr>
        <xdr:cNvPr id="41" name="Imagen 40">
          <a:extLst>
            <a:ext uri="{FF2B5EF4-FFF2-40B4-BE49-F238E27FC236}">
              <a16:creationId xmlns:a16="http://schemas.microsoft.com/office/drawing/2014/main" id="{CC314B76-AEA8-447A-8672-EC4C35F808EA}"/>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1307788" y="50521022"/>
          <a:ext cx="1949885" cy="2506940"/>
        </a:xfrm>
        <a:prstGeom prst="rect">
          <a:avLst/>
        </a:prstGeom>
      </xdr:spPr>
    </xdr:pic>
    <xdr:clientData/>
  </xdr:twoCellAnchor>
  <xdr:twoCellAnchor editAs="oneCell">
    <xdr:from>
      <xdr:col>7</xdr:col>
      <xdr:colOff>509702</xdr:colOff>
      <xdr:row>144</xdr:row>
      <xdr:rowOff>45519</xdr:rowOff>
    </xdr:from>
    <xdr:to>
      <xdr:col>11</xdr:col>
      <xdr:colOff>165105</xdr:colOff>
      <xdr:row>151</xdr:row>
      <xdr:rowOff>143882</xdr:rowOff>
    </xdr:to>
    <xdr:pic>
      <xdr:nvPicPr>
        <xdr:cNvPr id="42" name="Imagen 41">
          <a:extLst>
            <a:ext uri="{FF2B5EF4-FFF2-40B4-BE49-F238E27FC236}">
              <a16:creationId xmlns:a16="http://schemas.microsoft.com/office/drawing/2014/main" id="{7C384C9D-C9A7-4552-A1DE-7886A585AF13}"/>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4914062" y="50520399"/>
          <a:ext cx="3503503" cy="2498663"/>
        </a:xfrm>
        <a:prstGeom prst="rect">
          <a:avLst/>
        </a:prstGeom>
      </xdr:spPr>
    </xdr:pic>
    <xdr:clientData/>
  </xdr:twoCellAnchor>
  <xdr:twoCellAnchor editAs="oneCell">
    <xdr:from>
      <xdr:col>1</xdr:col>
      <xdr:colOff>303535</xdr:colOff>
      <xdr:row>154</xdr:row>
      <xdr:rowOff>39377</xdr:rowOff>
    </xdr:from>
    <xdr:to>
      <xdr:col>6</xdr:col>
      <xdr:colOff>752272</xdr:colOff>
      <xdr:row>161</xdr:row>
      <xdr:rowOff>140499</xdr:rowOff>
    </xdr:to>
    <xdr:pic>
      <xdr:nvPicPr>
        <xdr:cNvPr id="43" name="Imagen 42">
          <a:extLst>
            <a:ext uri="{FF2B5EF4-FFF2-40B4-BE49-F238E27FC236}">
              <a16:creationId xmlns:a16="http://schemas.microsoft.com/office/drawing/2014/main" id="{F2F5489B-161A-451C-B011-87A278AF6C96}"/>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547375" y="53478437"/>
          <a:ext cx="3489117" cy="2501422"/>
        </a:xfrm>
        <a:prstGeom prst="rect">
          <a:avLst/>
        </a:prstGeom>
      </xdr:spPr>
    </xdr:pic>
    <xdr:clientData/>
  </xdr:twoCellAnchor>
  <xdr:twoCellAnchor editAs="oneCell">
    <xdr:from>
      <xdr:col>7</xdr:col>
      <xdr:colOff>516467</xdr:colOff>
      <xdr:row>154</xdr:row>
      <xdr:rowOff>35994</xdr:rowOff>
    </xdr:from>
    <xdr:to>
      <xdr:col>11</xdr:col>
      <xdr:colOff>177389</xdr:colOff>
      <xdr:row>161</xdr:row>
      <xdr:rowOff>134357</xdr:rowOff>
    </xdr:to>
    <xdr:pic>
      <xdr:nvPicPr>
        <xdr:cNvPr id="44" name="Imagen 43">
          <a:extLst>
            <a:ext uri="{FF2B5EF4-FFF2-40B4-BE49-F238E27FC236}">
              <a16:creationId xmlns:a16="http://schemas.microsoft.com/office/drawing/2014/main" id="{1F7F6F1D-9E63-4D01-9488-D9CB49E15198}"/>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4920827" y="53475054"/>
          <a:ext cx="3509022" cy="2498663"/>
        </a:xfrm>
        <a:prstGeom prst="rect">
          <a:avLst/>
        </a:prstGeom>
      </xdr:spPr>
    </xdr:pic>
    <xdr:clientData/>
  </xdr:twoCellAnchor>
  <xdr:twoCellAnchor editAs="oneCell">
    <xdr:from>
      <xdr:col>7</xdr:col>
      <xdr:colOff>225675</xdr:colOff>
      <xdr:row>90</xdr:row>
      <xdr:rowOff>24166</xdr:rowOff>
    </xdr:from>
    <xdr:to>
      <xdr:col>11</xdr:col>
      <xdr:colOff>230055</xdr:colOff>
      <xdr:row>95</xdr:row>
      <xdr:rowOff>108337</xdr:rowOff>
    </xdr:to>
    <xdr:pic>
      <xdr:nvPicPr>
        <xdr:cNvPr id="45" name="Imagen 44">
          <a:extLst>
            <a:ext uri="{FF2B5EF4-FFF2-40B4-BE49-F238E27FC236}">
              <a16:creationId xmlns:a16="http://schemas.microsoft.com/office/drawing/2014/main" id="{BCBC52C7-4202-4856-82D7-D0C77D10806C}"/>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4630035" y="30367006"/>
          <a:ext cx="3852480" cy="2126331"/>
        </a:xfrm>
        <a:prstGeom prst="rect">
          <a:avLst/>
        </a:prstGeom>
      </xdr:spPr>
    </xdr:pic>
    <xdr:clientData/>
  </xdr:twoCellAnchor>
  <xdr:twoCellAnchor editAs="oneCell">
    <xdr:from>
      <xdr:col>2</xdr:col>
      <xdr:colOff>11642</xdr:colOff>
      <xdr:row>89</xdr:row>
      <xdr:rowOff>159921</xdr:rowOff>
    </xdr:from>
    <xdr:to>
      <xdr:col>6</xdr:col>
      <xdr:colOff>777464</xdr:colOff>
      <xdr:row>96</xdr:row>
      <xdr:rowOff>48621</xdr:rowOff>
    </xdr:to>
    <xdr:pic>
      <xdr:nvPicPr>
        <xdr:cNvPr id="46" name="Imagen 45">
          <a:extLst>
            <a:ext uri="{FF2B5EF4-FFF2-40B4-BE49-F238E27FC236}">
              <a16:creationId xmlns:a16="http://schemas.microsoft.com/office/drawing/2014/main" id="{AD68B056-27FD-4439-B477-98579E881363}"/>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575522" y="30327501"/>
          <a:ext cx="3486162" cy="2289000"/>
        </a:xfrm>
        <a:prstGeom prst="rect">
          <a:avLst/>
        </a:prstGeom>
      </xdr:spPr>
    </xdr:pic>
    <xdr:clientData/>
  </xdr:twoCellAnchor>
  <xdr:twoCellAnchor editAs="oneCell">
    <xdr:from>
      <xdr:col>2</xdr:col>
      <xdr:colOff>9152</xdr:colOff>
      <xdr:row>99</xdr:row>
      <xdr:rowOff>68844</xdr:rowOff>
    </xdr:from>
    <xdr:to>
      <xdr:col>6</xdr:col>
      <xdr:colOff>741868</xdr:colOff>
      <xdr:row>106</xdr:row>
      <xdr:rowOff>139620</xdr:rowOff>
    </xdr:to>
    <xdr:pic>
      <xdr:nvPicPr>
        <xdr:cNvPr id="47" name="Imagen 46">
          <a:extLst>
            <a:ext uri="{FF2B5EF4-FFF2-40B4-BE49-F238E27FC236}">
              <a16:creationId xmlns:a16="http://schemas.microsoft.com/office/drawing/2014/main" id="{306BA572-2BAE-490E-B3D2-E01B904E3739}"/>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573032" y="33200604"/>
          <a:ext cx="3453056" cy="2471076"/>
        </a:xfrm>
        <a:prstGeom prst="rect">
          <a:avLst/>
        </a:prstGeom>
      </xdr:spPr>
    </xdr:pic>
    <xdr:clientData/>
  </xdr:twoCellAnchor>
  <xdr:twoCellAnchor editAs="oneCell">
    <xdr:from>
      <xdr:col>1</xdr:col>
      <xdr:colOff>133350</xdr:colOff>
      <xdr:row>179</xdr:row>
      <xdr:rowOff>247650</xdr:rowOff>
    </xdr:from>
    <xdr:to>
      <xdr:col>6</xdr:col>
      <xdr:colOff>926515</xdr:colOff>
      <xdr:row>179</xdr:row>
      <xdr:rowOff>2352020</xdr:rowOff>
    </xdr:to>
    <xdr:pic>
      <xdr:nvPicPr>
        <xdr:cNvPr id="48" name="Imagen 47">
          <a:extLst>
            <a:ext uri="{FF2B5EF4-FFF2-40B4-BE49-F238E27FC236}">
              <a16:creationId xmlns:a16="http://schemas.microsoft.com/office/drawing/2014/main" id="{ABF2E37E-BFF1-4223-831F-502C31C6BAB7}"/>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377190" y="64712850"/>
          <a:ext cx="3833545" cy="2104370"/>
        </a:xfrm>
        <a:prstGeom prst="rect">
          <a:avLst/>
        </a:prstGeom>
      </xdr:spPr>
    </xdr:pic>
    <xdr:clientData/>
  </xdr:twoCellAnchor>
  <xdr:twoCellAnchor editAs="oneCell">
    <xdr:from>
      <xdr:col>2</xdr:col>
      <xdr:colOff>33452</xdr:colOff>
      <xdr:row>225</xdr:row>
      <xdr:rowOff>67952</xdr:rowOff>
    </xdr:from>
    <xdr:to>
      <xdr:col>6</xdr:col>
      <xdr:colOff>793755</xdr:colOff>
      <xdr:row>232</xdr:row>
      <xdr:rowOff>169073</xdr:rowOff>
    </xdr:to>
    <xdr:pic>
      <xdr:nvPicPr>
        <xdr:cNvPr id="49" name="Imagen 48">
          <a:extLst>
            <a:ext uri="{FF2B5EF4-FFF2-40B4-BE49-F238E27FC236}">
              <a16:creationId xmlns:a16="http://schemas.microsoft.com/office/drawing/2014/main" id="{C36F739D-79F5-4DB4-8758-2FAFD300705C}"/>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597332" y="83819372"/>
          <a:ext cx="3480643" cy="2501421"/>
        </a:xfrm>
        <a:prstGeom prst="rect">
          <a:avLst/>
        </a:prstGeom>
      </xdr:spPr>
    </xdr:pic>
    <xdr:clientData/>
  </xdr:twoCellAnchor>
  <xdr:twoCellAnchor editAs="oneCell">
    <xdr:from>
      <xdr:col>7</xdr:col>
      <xdr:colOff>545042</xdr:colOff>
      <xdr:row>225</xdr:row>
      <xdr:rowOff>39377</xdr:rowOff>
    </xdr:from>
    <xdr:to>
      <xdr:col>11</xdr:col>
      <xdr:colOff>205964</xdr:colOff>
      <xdr:row>232</xdr:row>
      <xdr:rowOff>140498</xdr:rowOff>
    </xdr:to>
    <xdr:pic>
      <xdr:nvPicPr>
        <xdr:cNvPr id="50" name="Imagen 49">
          <a:extLst>
            <a:ext uri="{FF2B5EF4-FFF2-40B4-BE49-F238E27FC236}">
              <a16:creationId xmlns:a16="http://schemas.microsoft.com/office/drawing/2014/main" id="{451CA39E-537D-4A14-8553-451A44F30B00}"/>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4949402" y="83790797"/>
          <a:ext cx="3509022" cy="2501421"/>
        </a:xfrm>
        <a:prstGeom prst="rect">
          <a:avLst/>
        </a:prstGeom>
      </xdr:spPr>
    </xdr:pic>
    <xdr:clientData/>
  </xdr:twoCellAnchor>
  <xdr:twoCellAnchor editAs="oneCell">
    <xdr:from>
      <xdr:col>2</xdr:col>
      <xdr:colOff>21167</xdr:colOff>
      <xdr:row>235</xdr:row>
      <xdr:rowOff>39377</xdr:rowOff>
    </xdr:from>
    <xdr:to>
      <xdr:col>6</xdr:col>
      <xdr:colOff>786989</xdr:colOff>
      <xdr:row>242</xdr:row>
      <xdr:rowOff>140498</xdr:rowOff>
    </xdr:to>
    <xdr:pic>
      <xdr:nvPicPr>
        <xdr:cNvPr id="51" name="Imagen 50">
          <a:extLst>
            <a:ext uri="{FF2B5EF4-FFF2-40B4-BE49-F238E27FC236}">
              <a16:creationId xmlns:a16="http://schemas.microsoft.com/office/drawing/2014/main" id="{1DC18C0C-6F0A-48C8-A1DA-CDD6EF52B03C}"/>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585047" y="86922617"/>
          <a:ext cx="3486162" cy="2501421"/>
        </a:xfrm>
        <a:prstGeom prst="rect">
          <a:avLst/>
        </a:prstGeom>
      </xdr:spPr>
    </xdr:pic>
    <xdr:clientData/>
  </xdr:twoCellAnchor>
  <xdr:twoCellAnchor editAs="oneCell">
    <xdr:from>
      <xdr:col>7</xdr:col>
      <xdr:colOff>491275</xdr:colOff>
      <xdr:row>235</xdr:row>
      <xdr:rowOff>48902</xdr:rowOff>
    </xdr:from>
    <xdr:to>
      <xdr:col>11</xdr:col>
      <xdr:colOff>154955</xdr:colOff>
      <xdr:row>242</xdr:row>
      <xdr:rowOff>150023</xdr:rowOff>
    </xdr:to>
    <xdr:pic>
      <xdr:nvPicPr>
        <xdr:cNvPr id="52" name="Imagen 51">
          <a:extLst>
            <a:ext uri="{FF2B5EF4-FFF2-40B4-BE49-F238E27FC236}">
              <a16:creationId xmlns:a16="http://schemas.microsoft.com/office/drawing/2014/main" id="{54B22F13-8D12-4D2F-A6A3-9B2C5C473A36}"/>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4895635" y="86932142"/>
          <a:ext cx="3511780" cy="2501421"/>
        </a:xfrm>
        <a:prstGeom prst="rect">
          <a:avLst/>
        </a:prstGeom>
      </xdr:spPr>
    </xdr:pic>
    <xdr:clientData/>
  </xdr:twoCellAnchor>
  <xdr:twoCellAnchor editAs="oneCell">
    <xdr:from>
      <xdr:col>8</xdr:col>
      <xdr:colOff>49053</xdr:colOff>
      <xdr:row>246</xdr:row>
      <xdr:rowOff>153353</xdr:rowOff>
    </xdr:from>
    <xdr:to>
      <xdr:col>10</xdr:col>
      <xdr:colOff>884396</xdr:colOff>
      <xdr:row>252</xdr:row>
      <xdr:rowOff>180023</xdr:rowOff>
    </xdr:to>
    <xdr:pic>
      <xdr:nvPicPr>
        <xdr:cNvPr id="53" name="Imagen 52">
          <a:extLst>
            <a:ext uri="{FF2B5EF4-FFF2-40B4-BE49-F238E27FC236}">
              <a16:creationId xmlns:a16="http://schemas.microsoft.com/office/drawing/2014/main" id="{F5BD407E-C5DD-4EA5-BB19-E0AF7F66BCAF}"/>
            </a:ext>
          </a:extLst>
        </xdr:cNvPr>
        <xdr:cNvPicPr>
          <a:picLocks noChangeAspect="1"/>
        </xdr:cNvPicPr>
      </xdr:nvPicPr>
      <xdr:blipFill rotWithShape="1">
        <a:blip xmlns:r="http://schemas.openxmlformats.org/officeDocument/2006/relationships" r:embed="rId51" cstate="screen">
          <a:extLst>
            <a:ext uri="{28A0092B-C50C-407E-A947-70E740481C1C}">
              <a14:useLocalDpi xmlns:a14="http://schemas.microsoft.com/office/drawing/2010/main"/>
            </a:ext>
          </a:extLst>
        </a:blip>
        <a:srcRect t="7438"/>
        <a:stretch/>
      </xdr:blipFill>
      <xdr:spPr>
        <a:xfrm>
          <a:off x="5040153" y="90671333"/>
          <a:ext cx="3174683" cy="2244090"/>
        </a:xfrm>
        <a:prstGeom prst="rect">
          <a:avLst/>
        </a:prstGeom>
      </xdr:spPr>
    </xdr:pic>
    <xdr:clientData/>
  </xdr:twoCellAnchor>
  <xdr:twoCellAnchor editAs="oneCell">
    <xdr:from>
      <xdr:col>1</xdr:col>
      <xdr:colOff>310731</xdr:colOff>
      <xdr:row>246</xdr:row>
      <xdr:rowOff>108823</xdr:rowOff>
    </xdr:from>
    <xdr:to>
      <xdr:col>6</xdr:col>
      <xdr:colOff>911858</xdr:colOff>
      <xdr:row>253</xdr:row>
      <xdr:rowOff>138828</xdr:rowOff>
    </xdr:to>
    <xdr:pic>
      <xdr:nvPicPr>
        <xdr:cNvPr id="54" name="Imagen 53">
          <a:extLst>
            <a:ext uri="{FF2B5EF4-FFF2-40B4-BE49-F238E27FC236}">
              <a16:creationId xmlns:a16="http://schemas.microsoft.com/office/drawing/2014/main" id="{424B93E8-A2C0-4C60-BA6A-D6AC501D9A21}"/>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554571" y="90626803"/>
          <a:ext cx="3641507" cy="2430305"/>
        </a:xfrm>
        <a:prstGeom prst="rect">
          <a:avLst/>
        </a:prstGeom>
      </xdr:spPr>
    </xdr:pic>
    <xdr:clientData/>
  </xdr:twoCellAnchor>
  <xdr:twoCellAnchor editAs="oneCell">
    <xdr:from>
      <xdr:col>2</xdr:col>
      <xdr:colOff>304800</xdr:colOff>
      <xdr:row>256</xdr:row>
      <xdr:rowOff>114300</xdr:rowOff>
    </xdr:from>
    <xdr:to>
      <xdr:col>6</xdr:col>
      <xdr:colOff>638175</xdr:colOff>
      <xdr:row>261</xdr:row>
      <xdr:rowOff>32039</xdr:rowOff>
    </xdr:to>
    <xdr:pic>
      <xdr:nvPicPr>
        <xdr:cNvPr id="55" name="Imagen 54">
          <a:extLst>
            <a:ext uri="{FF2B5EF4-FFF2-40B4-BE49-F238E27FC236}">
              <a16:creationId xmlns:a16="http://schemas.microsoft.com/office/drawing/2014/main" id="{4080E6C6-0B7E-4319-B094-6BFF65A6B15B}"/>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a:ext>
          </a:extLst>
        </a:blip>
        <a:stretch>
          <a:fillRect/>
        </a:stretch>
      </xdr:blipFill>
      <xdr:spPr>
        <a:xfrm>
          <a:off x="868680" y="93596460"/>
          <a:ext cx="3053715" cy="1952279"/>
        </a:xfrm>
        <a:prstGeom prst="rect">
          <a:avLst/>
        </a:prstGeom>
      </xdr:spPr>
    </xdr:pic>
    <xdr:clientData/>
  </xdr:twoCellAnchor>
  <xdr:twoCellAnchor editAs="oneCell">
    <xdr:from>
      <xdr:col>8</xdr:col>
      <xdr:colOff>123825</xdr:colOff>
      <xdr:row>256</xdr:row>
      <xdr:rowOff>132860</xdr:rowOff>
    </xdr:from>
    <xdr:to>
      <xdr:col>10</xdr:col>
      <xdr:colOff>685800</xdr:colOff>
      <xdr:row>261</xdr:row>
      <xdr:rowOff>47625</xdr:rowOff>
    </xdr:to>
    <xdr:pic>
      <xdr:nvPicPr>
        <xdr:cNvPr id="56" name="Imagen 55">
          <a:extLst>
            <a:ext uri="{FF2B5EF4-FFF2-40B4-BE49-F238E27FC236}">
              <a16:creationId xmlns:a16="http://schemas.microsoft.com/office/drawing/2014/main" id="{DDB16BED-7072-4703-B549-A6EA0F3D2AF1}"/>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a:ext>
          </a:extLst>
        </a:blip>
        <a:stretch>
          <a:fillRect/>
        </a:stretch>
      </xdr:blipFill>
      <xdr:spPr>
        <a:xfrm>
          <a:off x="5114925" y="93615020"/>
          <a:ext cx="2901315" cy="1949305"/>
        </a:xfrm>
        <a:prstGeom prst="rect">
          <a:avLst/>
        </a:prstGeom>
      </xdr:spPr>
    </xdr:pic>
    <xdr:clientData/>
  </xdr:twoCellAnchor>
  <xdr:twoCellAnchor editAs="oneCell">
    <xdr:from>
      <xdr:col>1</xdr:col>
      <xdr:colOff>236411</xdr:colOff>
      <xdr:row>266</xdr:row>
      <xdr:rowOff>67145</xdr:rowOff>
    </xdr:from>
    <xdr:to>
      <xdr:col>6</xdr:col>
      <xdr:colOff>925640</xdr:colOff>
      <xdr:row>273</xdr:row>
      <xdr:rowOff>69776</xdr:rowOff>
    </xdr:to>
    <xdr:pic>
      <xdr:nvPicPr>
        <xdr:cNvPr id="57" name="Imagen 56">
          <a:extLst>
            <a:ext uri="{FF2B5EF4-FFF2-40B4-BE49-F238E27FC236}">
              <a16:creationId xmlns:a16="http://schemas.microsoft.com/office/drawing/2014/main" id="{625E7FF0-E267-49CA-A9C8-CD51AB9BE0B1}"/>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a:ext>
          </a:extLst>
        </a:blip>
        <a:stretch>
          <a:fillRect/>
        </a:stretch>
      </xdr:blipFill>
      <xdr:spPr>
        <a:xfrm>
          <a:off x="480251" y="96513485"/>
          <a:ext cx="3729609" cy="2402931"/>
        </a:xfrm>
        <a:prstGeom prst="rect">
          <a:avLst/>
        </a:prstGeom>
      </xdr:spPr>
    </xdr:pic>
    <xdr:clientData/>
  </xdr:twoCellAnchor>
  <xdr:twoCellAnchor editAs="oneCell">
    <xdr:from>
      <xdr:col>7</xdr:col>
      <xdr:colOff>311610</xdr:colOff>
      <xdr:row>266</xdr:row>
      <xdr:rowOff>111458</xdr:rowOff>
    </xdr:from>
    <xdr:to>
      <xdr:col>11</xdr:col>
      <xdr:colOff>221790</xdr:colOff>
      <xdr:row>273</xdr:row>
      <xdr:rowOff>111097</xdr:rowOff>
    </xdr:to>
    <xdr:pic>
      <xdr:nvPicPr>
        <xdr:cNvPr id="58" name="Imagen 57">
          <a:extLst>
            <a:ext uri="{FF2B5EF4-FFF2-40B4-BE49-F238E27FC236}">
              <a16:creationId xmlns:a16="http://schemas.microsoft.com/office/drawing/2014/main" id="{E34FC259-14C6-4420-AD6B-B66D8A13B819}"/>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a:ext>
          </a:extLst>
        </a:blip>
        <a:stretch>
          <a:fillRect/>
        </a:stretch>
      </xdr:blipFill>
      <xdr:spPr>
        <a:xfrm>
          <a:off x="4715970" y="96557798"/>
          <a:ext cx="3758280" cy="2399939"/>
        </a:xfrm>
        <a:prstGeom prst="rect">
          <a:avLst/>
        </a:prstGeom>
      </xdr:spPr>
    </xdr:pic>
    <xdr:clientData/>
  </xdr:twoCellAnchor>
  <xdr:twoCellAnchor editAs="oneCell">
    <xdr:from>
      <xdr:col>1</xdr:col>
      <xdr:colOff>239410</xdr:colOff>
      <xdr:row>276</xdr:row>
      <xdr:rowOff>176776</xdr:rowOff>
    </xdr:from>
    <xdr:to>
      <xdr:col>6</xdr:col>
      <xdr:colOff>894064</xdr:colOff>
      <xdr:row>283</xdr:row>
      <xdr:rowOff>82292</xdr:rowOff>
    </xdr:to>
    <xdr:pic>
      <xdr:nvPicPr>
        <xdr:cNvPr id="59" name="Imagen 58">
          <a:extLst>
            <a:ext uri="{FF2B5EF4-FFF2-40B4-BE49-F238E27FC236}">
              <a16:creationId xmlns:a16="http://schemas.microsoft.com/office/drawing/2014/main" id="{166C9C05-B3F7-495F-B15B-09D40ECBA939}"/>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a:ext>
          </a:extLst>
        </a:blip>
        <a:stretch>
          <a:fillRect/>
        </a:stretch>
      </xdr:blipFill>
      <xdr:spPr>
        <a:xfrm>
          <a:off x="483250" y="99587296"/>
          <a:ext cx="3695034" cy="2305816"/>
        </a:xfrm>
        <a:prstGeom prst="rect">
          <a:avLst/>
        </a:prstGeom>
      </xdr:spPr>
    </xdr:pic>
    <xdr:clientData/>
  </xdr:twoCellAnchor>
  <xdr:twoCellAnchor editAs="oneCell">
    <xdr:from>
      <xdr:col>7</xdr:col>
      <xdr:colOff>295787</xdr:colOff>
      <xdr:row>276</xdr:row>
      <xdr:rowOff>48925</xdr:rowOff>
    </xdr:from>
    <xdr:to>
      <xdr:col>11</xdr:col>
      <xdr:colOff>358883</xdr:colOff>
      <xdr:row>283</xdr:row>
      <xdr:rowOff>110601</xdr:rowOff>
    </xdr:to>
    <xdr:pic>
      <xdr:nvPicPr>
        <xdr:cNvPr id="60" name="Imagen 59">
          <a:extLst>
            <a:ext uri="{FF2B5EF4-FFF2-40B4-BE49-F238E27FC236}">
              <a16:creationId xmlns:a16="http://schemas.microsoft.com/office/drawing/2014/main" id="{EEC90E44-15EB-49A4-91D5-B8993C2ACB9B}"/>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a:ext>
          </a:extLst>
        </a:blip>
        <a:stretch>
          <a:fillRect/>
        </a:stretch>
      </xdr:blipFill>
      <xdr:spPr>
        <a:xfrm>
          <a:off x="4700147" y="99459445"/>
          <a:ext cx="3911196" cy="2461976"/>
        </a:xfrm>
        <a:prstGeom prst="rect">
          <a:avLst/>
        </a:prstGeom>
      </xdr:spPr>
    </xdr:pic>
    <xdr:clientData/>
  </xdr:twoCellAnchor>
  <xdr:twoCellAnchor editAs="oneCell">
    <xdr:from>
      <xdr:col>7</xdr:col>
      <xdr:colOff>538900</xdr:colOff>
      <xdr:row>297</xdr:row>
      <xdr:rowOff>39377</xdr:rowOff>
    </xdr:from>
    <xdr:to>
      <xdr:col>11</xdr:col>
      <xdr:colOff>202580</xdr:colOff>
      <xdr:row>304</xdr:row>
      <xdr:rowOff>140498</xdr:rowOff>
    </xdr:to>
    <xdr:pic>
      <xdr:nvPicPr>
        <xdr:cNvPr id="61" name="Imagen 60">
          <a:extLst>
            <a:ext uri="{FF2B5EF4-FFF2-40B4-BE49-F238E27FC236}">
              <a16:creationId xmlns:a16="http://schemas.microsoft.com/office/drawing/2014/main" id="{C798F682-54CA-489D-9D01-4D5F0A2E478E}"/>
            </a:ext>
          </a:extLst>
        </xdr:cNvPr>
        <xdr:cNvPicPr>
          <a:picLocks noChangeAspect="1"/>
        </xdr:cNvPicPr>
      </xdr:nvPicPr>
      <xdr:blipFill>
        <a:blip xmlns:r="http://schemas.openxmlformats.org/officeDocument/2006/relationships" r:embed="rId59" cstate="screen">
          <a:extLst>
            <a:ext uri="{28A0092B-C50C-407E-A947-70E740481C1C}">
              <a14:useLocalDpi xmlns:a14="http://schemas.microsoft.com/office/drawing/2010/main"/>
            </a:ext>
          </a:extLst>
        </a:blip>
        <a:stretch>
          <a:fillRect/>
        </a:stretch>
      </xdr:blipFill>
      <xdr:spPr>
        <a:xfrm>
          <a:off x="4943260" y="107519477"/>
          <a:ext cx="3511780" cy="2501421"/>
        </a:xfrm>
        <a:prstGeom prst="rect">
          <a:avLst/>
        </a:prstGeom>
      </xdr:spPr>
    </xdr:pic>
    <xdr:clientData/>
  </xdr:twoCellAnchor>
  <xdr:twoCellAnchor editAs="oneCell">
    <xdr:from>
      <xdr:col>8</xdr:col>
      <xdr:colOff>5500</xdr:colOff>
      <xdr:row>287</xdr:row>
      <xdr:rowOff>58427</xdr:rowOff>
    </xdr:from>
    <xdr:to>
      <xdr:col>11</xdr:col>
      <xdr:colOff>240680</xdr:colOff>
      <xdr:row>294</xdr:row>
      <xdr:rowOff>159548</xdr:rowOff>
    </xdr:to>
    <xdr:pic>
      <xdr:nvPicPr>
        <xdr:cNvPr id="62" name="Imagen 61">
          <a:extLst>
            <a:ext uri="{FF2B5EF4-FFF2-40B4-BE49-F238E27FC236}">
              <a16:creationId xmlns:a16="http://schemas.microsoft.com/office/drawing/2014/main" id="{4925AB7D-0E27-4B54-8A4E-92C1551A3C13}"/>
            </a:ext>
          </a:extLst>
        </xdr:cNvPr>
        <xdr:cNvPicPr>
          <a:picLocks noChangeAspect="1"/>
        </xdr:cNvPicPr>
      </xdr:nvPicPr>
      <xdr:blipFill>
        <a:blip xmlns:r="http://schemas.openxmlformats.org/officeDocument/2006/relationships" r:embed="rId60" cstate="screen">
          <a:extLst>
            <a:ext uri="{28A0092B-C50C-407E-A947-70E740481C1C}">
              <a14:useLocalDpi xmlns:a14="http://schemas.microsoft.com/office/drawing/2010/main"/>
            </a:ext>
          </a:extLst>
        </a:blip>
        <a:stretch>
          <a:fillRect/>
        </a:stretch>
      </xdr:blipFill>
      <xdr:spPr>
        <a:xfrm>
          <a:off x="4996600" y="104574347"/>
          <a:ext cx="3496540" cy="2501421"/>
        </a:xfrm>
        <a:prstGeom prst="rect">
          <a:avLst/>
        </a:prstGeom>
      </xdr:spPr>
    </xdr:pic>
    <xdr:clientData/>
  </xdr:twoCellAnchor>
  <xdr:twoCellAnchor editAs="oneCell">
    <xdr:from>
      <xdr:col>2</xdr:col>
      <xdr:colOff>49742</xdr:colOff>
      <xdr:row>297</xdr:row>
      <xdr:rowOff>33235</xdr:rowOff>
    </xdr:from>
    <xdr:to>
      <xdr:col>6</xdr:col>
      <xdr:colOff>815564</xdr:colOff>
      <xdr:row>304</xdr:row>
      <xdr:rowOff>137115</xdr:rowOff>
    </xdr:to>
    <xdr:pic>
      <xdr:nvPicPr>
        <xdr:cNvPr id="63" name="Imagen 62">
          <a:extLst>
            <a:ext uri="{FF2B5EF4-FFF2-40B4-BE49-F238E27FC236}">
              <a16:creationId xmlns:a16="http://schemas.microsoft.com/office/drawing/2014/main" id="{804E5170-CAD9-4EE9-BF3E-3A8C98D4BD8D}"/>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613622" y="107513335"/>
          <a:ext cx="3486162" cy="2504180"/>
        </a:xfrm>
        <a:prstGeom prst="rect">
          <a:avLst/>
        </a:prstGeom>
      </xdr:spPr>
    </xdr:pic>
    <xdr:clientData/>
  </xdr:twoCellAnchor>
  <xdr:twoCellAnchor editAs="oneCell">
    <xdr:from>
      <xdr:col>1</xdr:col>
      <xdr:colOff>299967</xdr:colOff>
      <xdr:row>287</xdr:row>
      <xdr:rowOff>57181</xdr:rowOff>
    </xdr:from>
    <xdr:to>
      <xdr:col>6</xdr:col>
      <xdr:colOff>870088</xdr:colOff>
      <xdr:row>294</xdr:row>
      <xdr:rowOff>141751</xdr:rowOff>
    </xdr:to>
    <xdr:pic>
      <xdr:nvPicPr>
        <xdr:cNvPr id="64" name="Imagen 63">
          <a:extLst>
            <a:ext uri="{FF2B5EF4-FFF2-40B4-BE49-F238E27FC236}">
              <a16:creationId xmlns:a16="http://schemas.microsoft.com/office/drawing/2014/main" id="{FEB28AE3-E934-4C79-8ECD-8104D77DBEF3}"/>
            </a:ext>
          </a:extLst>
        </xdr:cNvPr>
        <xdr:cNvPicPr>
          <a:picLocks noChangeAspect="1"/>
        </xdr:cNvPicPr>
      </xdr:nvPicPr>
      <xdr:blipFill>
        <a:blip xmlns:r="http://schemas.openxmlformats.org/officeDocument/2006/relationships" r:embed="rId62" cstate="screen">
          <a:extLst>
            <a:ext uri="{28A0092B-C50C-407E-A947-70E740481C1C}">
              <a14:useLocalDpi xmlns:a14="http://schemas.microsoft.com/office/drawing/2010/main"/>
            </a:ext>
          </a:extLst>
        </a:blip>
        <a:stretch>
          <a:fillRect/>
        </a:stretch>
      </xdr:blipFill>
      <xdr:spPr>
        <a:xfrm>
          <a:off x="543807" y="104573101"/>
          <a:ext cx="3610501" cy="248487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FDA8904-9BE0-4B65-8B93-0A031051300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D52D9C09-3FC9-4208-B691-00665876640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160993</xdr:colOff>
      <xdr:row>7</xdr:row>
      <xdr:rowOff>102272</xdr:rowOff>
    </xdr:from>
    <xdr:to>
      <xdr:col>6</xdr:col>
      <xdr:colOff>960998</xdr:colOff>
      <xdr:row>12</xdr:row>
      <xdr:rowOff>134752</xdr:rowOff>
    </xdr:to>
    <xdr:pic>
      <xdr:nvPicPr>
        <xdr:cNvPr id="4" name="Imagen 3">
          <a:extLst>
            <a:ext uri="{FF2B5EF4-FFF2-40B4-BE49-F238E27FC236}">
              <a16:creationId xmlns:a16="http://schemas.microsoft.com/office/drawing/2014/main" id="{8A8C71C9-4BE3-426C-834E-A69AD18EEEE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04833" y="2014892"/>
          <a:ext cx="3840385" cy="2074640"/>
        </a:xfrm>
        <a:prstGeom prst="rect">
          <a:avLst/>
        </a:prstGeom>
      </xdr:spPr>
    </xdr:pic>
    <xdr:clientData/>
  </xdr:twoCellAnchor>
  <xdr:twoCellAnchor editAs="oneCell">
    <xdr:from>
      <xdr:col>7</xdr:col>
      <xdr:colOff>119737</xdr:colOff>
      <xdr:row>7</xdr:row>
      <xdr:rowOff>2843</xdr:rowOff>
    </xdr:from>
    <xdr:to>
      <xdr:col>11</xdr:col>
      <xdr:colOff>506952</xdr:colOff>
      <xdr:row>13</xdr:row>
      <xdr:rowOff>53208</xdr:rowOff>
    </xdr:to>
    <xdr:pic>
      <xdr:nvPicPr>
        <xdr:cNvPr id="5" name="Imagen 4">
          <a:extLst>
            <a:ext uri="{FF2B5EF4-FFF2-40B4-BE49-F238E27FC236}">
              <a16:creationId xmlns:a16="http://schemas.microsoft.com/office/drawing/2014/main" id="{7A300EE2-0DD9-47B6-A70B-9FD5EE775541}"/>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524097" y="1915463"/>
          <a:ext cx="4235315" cy="2275405"/>
        </a:xfrm>
        <a:prstGeom prst="rect">
          <a:avLst/>
        </a:prstGeom>
      </xdr:spPr>
    </xdr:pic>
    <xdr:clientData/>
  </xdr:twoCellAnchor>
  <xdr:twoCellAnchor editAs="oneCell">
    <xdr:from>
      <xdr:col>1</xdr:col>
      <xdr:colOff>144224</xdr:colOff>
      <xdr:row>17</xdr:row>
      <xdr:rowOff>119982</xdr:rowOff>
    </xdr:from>
    <xdr:to>
      <xdr:col>6</xdr:col>
      <xdr:colOff>939669</xdr:colOff>
      <xdr:row>22</xdr:row>
      <xdr:rowOff>145621</xdr:rowOff>
    </xdr:to>
    <xdr:pic>
      <xdr:nvPicPr>
        <xdr:cNvPr id="6" name="Imagen 5">
          <a:extLst>
            <a:ext uri="{FF2B5EF4-FFF2-40B4-BE49-F238E27FC236}">
              <a16:creationId xmlns:a16="http://schemas.microsoft.com/office/drawing/2014/main" id="{ACB5CA5F-6B52-45F2-9BEB-30C4453F9FBA}"/>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88064" y="4996782"/>
          <a:ext cx="3835825" cy="2067799"/>
        </a:xfrm>
        <a:prstGeom prst="rect">
          <a:avLst/>
        </a:prstGeom>
      </xdr:spPr>
    </xdr:pic>
    <xdr:clientData/>
  </xdr:twoCellAnchor>
  <xdr:twoCellAnchor editAs="oneCell">
    <xdr:from>
      <xdr:col>7</xdr:col>
      <xdr:colOff>169872</xdr:colOff>
      <xdr:row>16</xdr:row>
      <xdr:rowOff>157752</xdr:rowOff>
    </xdr:from>
    <xdr:to>
      <xdr:col>11</xdr:col>
      <xdr:colOff>552070</xdr:colOff>
      <xdr:row>23</xdr:row>
      <xdr:rowOff>22125</xdr:rowOff>
    </xdr:to>
    <xdr:pic>
      <xdr:nvPicPr>
        <xdr:cNvPr id="7" name="Imagen 6">
          <a:extLst>
            <a:ext uri="{FF2B5EF4-FFF2-40B4-BE49-F238E27FC236}">
              <a16:creationId xmlns:a16="http://schemas.microsoft.com/office/drawing/2014/main" id="{47846CFB-E0CD-4153-B0A4-E45D8E81D6B3}"/>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574232" y="4859292"/>
          <a:ext cx="4230298" cy="2264673"/>
        </a:xfrm>
        <a:prstGeom prst="rect">
          <a:avLst/>
        </a:prstGeom>
      </xdr:spPr>
    </xdr:pic>
    <xdr:clientData/>
  </xdr:twoCellAnchor>
  <xdr:twoCellAnchor editAs="oneCell">
    <xdr:from>
      <xdr:col>7</xdr:col>
      <xdr:colOff>100687</xdr:colOff>
      <xdr:row>27</xdr:row>
      <xdr:rowOff>174293</xdr:rowOff>
    </xdr:from>
    <xdr:to>
      <xdr:col>11</xdr:col>
      <xdr:colOff>487902</xdr:colOff>
      <xdr:row>40</xdr:row>
      <xdr:rowOff>15108</xdr:rowOff>
    </xdr:to>
    <xdr:pic>
      <xdr:nvPicPr>
        <xdr:cNvPr id="8" name="Imagen 7">
          <a:extLst>
            <a:ext uri="{FF2B5EF4-FFF2-40B4-BE49-F238E27FC236}">
              <a16:creationId xmlns:a16="http://schemas.microsoft.com/office/drawing/2014/main" id="{0BBF4C8B-099A-4C19-96B2-80AA669F3774}"/>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505047" y="8533433"/>
          <a:ext cx="4235315" cy="2218255"/>
        </a:xfrm>
        <a:prstGeom prst="rect">
          <a:avLst/>
        </a:prstGeom>
      </xdr:spPr>
    </xdr:pic>
    <xdr:clientData/>
  </xdr:twoCellAnchor>
  <xdr:twoCellAnchor editAs="oneCell">
    <xdr:from>
      <xdr:col>1</xdr:col>
      <xdr:colOff>147846</xdr:colOff>
      <xdr:row>28</xdr:row>
      <xdr:rowOff>108175</xdr:rowOff>
    </xdr:from>
    <xdr:to>
      <xdr:col>6</xdr:col>
      <xdr:colOff>945571</xdr:colOff>
      <xdr:row>39</xdr:row>
      <xdr:rowOff>119325</xdr:rowOff>
    </xdr:to>
    <xdr:pic>
      <xdr:nvPicPr>
        <xdr:cNvPr id="9" name="Imagen 8">
          <a:extLst>
            <a:ext uri="{FF2B5EF4-FFF2-40B4-BE49-F238E27FC236}">
              <a16:creationId xmlns:a16="http://schemas.microsoft.com/office/drawing/2014/main" id="{0D2A0A1B-9AEC-4031-89E1-97836FEE3269}"/>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391686" y="8650195"/>
          <a:ext cx="3838105" cy="2022830"/>
        </a:xfrm>
        <a:prstGeom prst="rect">
          <a:avLst/>
        </a:prstGeom>
      </xdr:spPr>
    </xdr:pic>
    <xdr:clientData/>
  </xdr:twoCellAnchor>
  <xdr:twoCellAnchor editAs="oneCell">
    <xdr:from>
      <xdr:col>7</xdr:col>
      <xdr:colOff>97180</xdr:colOff>
      <xdr:row>108</xdr:row>
      <xdr:rowOff>142210</xdr:rowOff>
    </xdr:from>
    <xdr:to>
      <xdr:col>11</xdr:col>
      <xdr:colOff>481886</xdr:colOff>
      <xdr:row>120</xdr:row>
      <xdr:rowOff>180542</xdr:rowOff>
    </xdr:to>
    <xdr:pic>
      <xdr:nvPicPr>
        <xdr:cNvPr id="10" name="Imagen 9">
          <a:extLst>
            <a:ext uri="{FF2B5EF4-FFF2-40B4-BE49-F238E27FC236}">
              <a16:creationId xmlns:a16="http://schemas.microsoft.com/office/drawing/2014/main" id="{201823F9-4B0E-453D-BBB5-164789B2DC86}"/>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501540" y="24503350"/>
          <a:ext cx="4232806" cy="2225272"/>
        </a:xfrm>
        <a:prstGeom prst="rect">
          <a:avLst/>
        </a:prstGeom>
      </xdr:spPr>
    </xdr:pic>
    <xdr:clientData/>
  </xdr:twoCellAnchor>
  <xdr:twoCellAnchor editAs="oneCell">
    <xdr:from>
      <xdr:col>1</xdr:col>
      <xdr:colOff>150127</xdr:colOff>
      <xdr:row>109</xdr:row>
      <xdr:rowOff>104553</xdr:rowOff>
    </xdr:from>
    <xdr:to>
      <xdr:col>6</xdr:col>
      <xdr:colOff>943292</xdr:colOff>
      <xdr:row>120</xdr:row>
      <xdr:rowOff>113423</xdr:rowOff>
    </xdr:to>
    <xdr:pic>
      <xdr:nvPicPr>
        <xdr:cNvPr id="11" name="Imagen 10">
          <a:extLst>
            <a:ext uri="{FF2B5EF4-FFF2-40B4-BE49-F238E27FC236}">
              <a16:creationId xmlns:a16="http://schemas.microsoft.com/office/drawing/2014/main" id="{5809EEF3-1358-4917-8009-E5571EE9A128}"/>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93967" y="24640953"/>
          <a:ext cx="3833545" cy="2020550"/>
        </a:xfrm>
        <a:prstGeom prst="rect">
          <a:avLst/>
        </a:prstGeom>
      </xdr:spPr>
    </xdr:pic>
    <xdr:clientData/>
  </xdr:twoCellAnchor>
  <xdr:twoCellAnchor editAs="oneCell">
    <xdr:from>
      <xdr:col>7</xdr:col>
      <xdr:colOff>135280</xdr:colOff>
      <xdr:row>124</xdr:row>
      <xdr:rowOff>176802</xdr:rowOff>
    </xdr:from>
    <xdr:to>
      <xdr:col>11</xdr:col>
      <xdr:colOff>519986</xdr:colOff>
      <xdr:row>137</xdr:row>
      <xdr:rowOff>12600</xdr:rowOff>
    </xdr:to>
    <xdr:pic>
      <xdr:nvPicPr>
        <xdr:cNvPr id="12" name="Imagen 11">
          <a:extLst>
            <a:ext uri="{FF2B5EF4-FFF2-40B4-BE49-F238E27FC236}">
              <a16:creationId xmlns:a16="http://schemas.microsoft.com/office/drawing/2014/main" id="{51372D73-75D6-4019-BE0A-F2A3E61D97B8}"/>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539640" y="27471642"/>
          <a:ext cx="4232806" cy="2213238"/>
        </a:xfrm>
        <a:prstGeom prst="rect">
          <a:avLst/>
        </a:prstGeom>
      </xdr:spPr>
    </xdr:pic>
    <xdr:clientData/>
  </xdr:twoCellAnchor>
  <xdr:twoCellAnchor editAs="oneCell">
    <xdr:from>
      <xdr:col>1</xdr:col>
      <xdr:colOff>99004</xdr:colOff>
      <xdr:row>125</xdr:row>
      <xdr:rowOff>135409</xdr:rowOff>
    </xdr:from>
    <xdr:to>
      <xdr:col>6</xdr:col>
      <xdr:colOff>901290</xdr:colOff>
      <xdr:row>136</xdr:row>
      <xdr:rowOff>139719</xdr:rowOff>
    </xdr:to>
    <xdr:pic>
      <xdr:nvPicPr>
        <xdr:cNvPr id="13" name="Imagen 12">
          <a:extLst>
            <a:ext uri="{FF2B5EF4-FFF2-40B4-BE49-F238E27FC236}">
              <a16:creationId xmlns:a16="http://schemas.microsoft.com/office/drawing/2014/main" id="{DD8E88A3-AAE2-48DE-9024-BB3A885E779D}"/>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342844" y="27613129"/>
          <a:ext cx="3842666" cy="2015990"/>
        </a:xfrm>
        <a:prstGeom prst="rect">
          <a:avLst/>
        </a:prstGeom>
      </xdr:spPr>
    </xdr:pic>
    <xdr:clientData/>
  </xdr:twoCellAnchor>
  <xdr:oneCellAnchor>
    <xdr:from>
      <xdr:col>1</xdr:col>
      <xdr:colOff>178113</xdr:colOff>
      <xdr:row>142</xdr:row>
      <xdr:rowOff>95580</xdr:rowOff>
    </xdr:from>
    <xdr:ext cx="3752755" cy="2102089"/>
    <xdr:pic>
      <xdr:nvPicPr>
        <xdr:cNvPr id="14" name="Imagen 13">
          <a:extLst>
            <a:ext uri="{FF2B5EF4-FFF2-40B4-BE49-F238E27FC236}">
              <a16:creationId xmlns:a16="http://schemas.microsoft.com/office/drawing/2014/main" id="{74397640-08B1-49EF-B44B-5474920FAB5D}"/>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21953" y="31314720"/>
          <a:ext cx="3752755" cy="2102089"/>
        </a:xfrm>
        <a:prstGeom prst="rect">
          <a:avLst/>
        </a:prstGeom>
      </xdr:spPr>
    </xdr:pic>
    <xdr:clientData/>
  </xdr:oneCellAnchor>
  <xdr:oneCellAnchor>
    <xdr:from>
      <xdr:col>1</xdr:col>
      <xdr:colOff>187287</xdr:colOff>
      <xdr:row>159</xdr:row>
      <xdr:rowOff>79600</xdr:rowOff>
    </xdr:from>
    <xdr:ext cx="3757315" cy="2106650"/>
    <xdr:pic>
      <xdr:nvPicPr>
        <xdr:cNvPr id="15" name="Imagen 14">
          <a:extLst>
            <a:ext uri="{FF2B5EF4-FFF2-40B4-BE49-F238E27FC236}">
              <a16:creationId xmlns:a16="http://schemas.microsoft.com/office/drawing/2014/main" id="{071963DE-8EC0-46B6-93A1-E9B8564961FA}"/>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31127" y="34903000"/>
          <a:ext cx="3757315" cy="2106650"/>
        </a:xfrm>
        <a:prstGeom prst="rect">
          <a:avLst/>
        </a:prstGeom>
      </xdr:spPr>
    </xdr:pic>
    <xdr:clientData/>
  </xdr:oneCellAnchor>
  <xdr:twoCellAnchor editAs="oneCell">
    <xdr:from>
      <xdr:col>7</xdr:col>
      <xdr:colOff>168873</xdr:colOff>
      <xdr:row>142</xdr:row>
      <xdr:rowOff>25912</xdr:rowOff>
    </xdr:from>
    <xdr:to>
      <xdr:col>11</xdr:col>
      <xdr:colOff>543547</xdr:colOff>
      <xdr:row>154</xdr:row>
      <xdr:rowOff>39671</xdr:rowOff>
    </xdr:to>
    <xdr:pic>
      <xdr:nvPicPr>
        <xdr:cNvPr id="16" name="Imagen 15">
          <a:extLst>
            <a:ext uri="{FF2B5EF4-FFF2-40B4-BE49-F238E27FC236}">
              <a16:creationId xmlns:a16="http://schemas.microsoft.com/office/drawing/2014/main" id="{FC1C27DF-10F5-4836-828A-AF9153C5F17D}"/>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573233" y="31245052"/>
          <a:ext cx="4222774" cy="2208319"/>
        </a:xfrm>
        <a:prstGeom prst="rect">
          <a:avLst/>
        </a:prstGeom>
      </xdr:spPr>
    </xdr:pic>
    <xdr:clientData/>
  </xdr:twoCellAnchor>
  <xdr:twoCellAnchor editAs="oneCell">
    <xdr:from>
      <xdr:col>7</xdr:col>
      <xdr:colOff>151821</xdr:colOff>
      <xdr:row>207</xdr:row>
      <xdr:rowOff>180310</xdr:rowOff>
    </xdr:from>
    <xdr:to>
      <xdr:col>11</xdr:col>
      <xdr:colOff>541543</xdr:colOff>
      <xdr:row>220</xdr:row>
      <xdr:rowOff>18617</xdr:rowOff>
    </xdr:to>
    <xdr:pic>
      <xdr:nvPicPr>
        <xdr:cNvPr id="17" name="Imagen 16">
          <a:extLst>
            <a:ext uri="{FF2B5EF4-FFF2-40B4-BE49-F238E27FC236}">
              <a16:creationId xmlns:a16="http://schemas.microsoft.com/office/drawing/2014/main" id="{28772BFB-A6CC-42F4-A5B8-8D143B768A0C}"/>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556181" y="45587890"/>
          <a:ext cx="4237822" cy="2215747"/>
        </a:xfrm>
        <a:prstGeom prst="rect">
          <a:avLst/>
        </a:prstGeom>
      </xdr:spPr>
    </xdr:pic>
    <xdr:clientData/>
  </xdr:twoCellAnchor>
  <xdr:twoCellAnchor editAs="oneCell">
    <xdr:from>
      <xdr:col>1</xdr:col>
      <xdr:colOff>208618</xdr:colOff>
      <xdr:row>208</xdr:row>
      <xdr:rowOff>110457</xdr:rowOff>
    </xdr:from>
    <xdr:to>
      <xdr:col>6</xdr:col>
      <xdr:colOff>1008623</xdr:colOff>
      <xdr:row>219</xdr:row>
      <xdr:rowOff>117046</xdr:rowOff>
    </xdr:to>
    <xdr:pic>
      <xdr:nvPicPr>
        <xdr:cNvPr id="18" name="Imagen 17">
          <a:extLst>
            <a:ext uri="{FF2B5EF4-FFF2-40B4-BE49-F238E27FC236}">
              <a16:creationId xmlns:a16="http://schemas.microsoft.com/office/drawing/2014/main" id="{6B1C724D-63F8-4921-BE0A-379F21AC6DD4}"/>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52458" y="45700917"/>
          <a:ext cx="3840385" cy="2018269"/>
        </a:xfrm>
        <a:prstGeom prst="rect">
          <a:avLst/>
        </a:prstGeom>
      </xdr:spPr>
    </xdr:pic>
    <xdr:clientData/>
  </xdr:twoCellAnchor>
  <xdr:twoCellAnchor editAs="oneCell">
    <xdr:from>
      <xdr:col>7</xdr:col>
      <xdr:colOff>148312</xdr:colOff>
      <xdr:row>223</xdr:row>
      <xdr:rowOff>149226</xdr:rowOff>
    </xdr:from>
    <xdr:to>
      <xdr:col>11</xdr:col>
      <xdr:colOff>535527</xdr:colOff>
      <xdr:row>236</xdr:row>
      <xdr:rowOff>169</xdr:rowOff>
    </xdr:to>
    <xdr:pic>
      <xdr:nvPicPr>
        <xdr:cNvPr id="19" name="Imagen 18">
          <a:extLst>
            <a:ext uri="{FF2B5EF4-FFF2-40B4-BE49-F238E27FC236}">
              <a16:creationId xmlns:a16="http://schemas.microsoft.com/office/drawing/2014/main" id="{0483C9E9-6AED-4008-A696-C04C40B39ED5}"/>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552672" y="48490506"/>
          <a:ext cx="4235315" cy="2228383"/>
        </a:xfrm>
        <a:prstGeom prst="rect">
          <a:avLst/>
        </a:prstGeom>
      </xdr:spPr>
    </xdr:pic>
    <xdr:clientData/>
  </xdr:twoCellAnchor>
  <xdr:twoCellAnchor editAs="oneCell">
    <xdr:from>
      <xdr:col>1</xdr:col>
      <xdr:colOff>196812</xdr:colOff>
      <xdr:row>224</xdr:row>
      <xdr:rowOff>60550</xdr:rowOff>
    </xdr:from>
    <xdr:to>
      <xdr:col>6</xdr:col>
      <xdr:colOff>1001377</xdr:colOff>
      <xdr:row>235</xdr:row>
      <xdr:rowOff>71700</xdr:rowOff>
    </xdr:to>
    <xdr:pic>
      <xdr:nvPicPr>
        <xdr:cNvPr id="20" name="Imagen 19">
          <a:extLst>
            <a:ext uri="{FF2B5EF4-FFF2-40B4-BE49-F238E27FC236}">
              <a16:creationId xmlns:a16="http://schemas.microsoft.com/office/drawing/2014/main" id="{F92D63B4-53F2-4414-B3BE-58A598ECA1B4}"/>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40652" y="48584710"/>
          <a:ext cx="3844945" cy="2022830"/>
        </a:xfrm>
        <a:prstGeom prst="rect">
          <a:avLst/>
        </a:prstGeom>
      </xdr:spPr>
    </xdr:pic>
    <xdr:clientData/>
  </xdr:twoCellAnchor>
  <xdr:twoCellAnchor editAs="oneCell">
    <xdr:from>
      <xdr:col>1</xdr:col>
      <xdr:colOff>106124</xdr:colOff>
      <xdr:row>240</xdr:row>
      <xdr:rowOff>72357</xdr:rowOff>
    </xdr:from>
    <xdr:to>
      <xdr:col>6</xdr:col>
      <xdr:colOff>901569</xdr:colOff>
      <xdr:row>251</xdr:row>
      <xdr:rowOff>78946</xdr:rowOff>
    </xdr:to>
    <xdr:pic>
      <xdr:nvPicPr>
        <xdr:cNvPr id="21" name="Imagen 20">
          <a:extLst>
            <a:ext uri="{FF2B5EF4-FFF2-40B4-BE49-F238E27FC236}">
              <a16:creationId xmlns:a16="http://schemas.microsoft.com/office/drawing/2014/main" id="{D71290F9-B86B-4124-81EC-DB7CA914CF01}"/>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349964" y="51530217"/>
          <a:ext cx="3835825" cy="2018269"/>
        </a:xfrm>
        <a:prstGeom prst="rect">
          <a:avLst/>
        </a:prstGeom>
      </xdr:spPr>
    </xdr:pic>
    <xdr:clientData/>
  </xdr:twoCellAnchor>
  <xdr:twoCellAnchor editAs="oneCell">
    <xdr:from>
      <xdr:col>7</xdr:col>
      <xdr:colOff>65097</xdr:colOff>
      <xdr:row>159</xdr:row>
      <xdr:rowOff>5352</xdr:rowOff>
    </xdr:from>
    <xdr:to>
      <xdr:col>11</xdr:col>
      <xdr:colOff>447295</xdr:colOff>
      <xdr:row>171</xdr:row>
      <xdr:rowOff>31650</xdr:rowOff>
    </xdr:to>
    <xdr:pic>
      <xdr:nvPicPr>
        <xdr:cNvPr id="22" name="Imagen 21">
          <a:extLst>
            <a:ext uri="{FF2B5EF4-FFF2-40B4-BE49-F238E27FC236}">
              <a16:creationId xmlns:a16="http://schemas.microsoft.com/office/drawing/2014/main" id="{F0DE4374-A834-40B5-A201-DFB5915E1179}"/>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469457" y="34828752"/>
          <a:ext cx="4230298" cy="2220858"/>
        </a:xfrm>
        <a:prstGeom prst="rect">
          <a:avLst/>
        </a:prstGeom>
      </xdr:spPr>
    </xdr:pic>
    <xdr:clientData/>
  </xdr:twoCellAnchor>
  <xdr:oneCellAnchor>
    <xdr:from>
      <xdr:col>7</xdr:col>
      <xdr:colOff>148312</xdr:colOff>
      <xdr:row>289</xdr:row>
      <xdr:rowOff>9858</xdr:rowOff>
    </xdr:from>
    <xdr:ext cx="4130540" cy="2322332"/>
    <xdr:pic>
      <xdr:nvPicPr>
        <xdr:cNvPr id="23" name="Imagen 22">
          <a:extLst>
            <a:ext uri="{FF2B5EF4-FFF2-40B4-BE49-F238E27FC236}">
              <a16:creationId xmlns:a16="http://schemas.microsoft.com/office/drawing/2014/main" id="{8B36C902-8A28-4590-B4B0-70BEFE3740D8}"/>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552672" y="61625178"/>
          <a:ext cx="4130540" cy="2322332"/>
        </a:xfrm>
        <a:prstGeom prst="rect">
          <a:avLst/>
        </a:prstGeom>
      </xdr:spPr>
    </xdr:pic>
    <xdr:clientData/>
  </xdr:oneCellAnchor>
  <xdr:twoCellAnchor editAs="oneCell">
    <xdr:from>
      <xdr:col>7</xdr:col>
      <xdr:colOff>185414</xdr:colOff>
      <xdr:row>174</xdr:row>
      <xdr:rowOff>177801</xdr:rowOff>
    </xdr:from>
    <xdr:to>
      <xdr:col>11</xdr:col>
      <xdr:colOff>565104</xdr:colOff>
      <xdr:row>187</xdr:row>
      <xdr:rowOff>30649</xdr:rowOff>
    </xdr:to>
    <xdr:pic>
      <xdr:nvPicPr>
        <xdr:cNvPr id="24" name="Imagen 23">
          <a:extLst>
            <a:ext uri="{FF2B5EF4-FFF2-40B4-BE49-F238E27FC236}">
              <a16:creationId xmlns:a16="http://schemas.microsoft.com/office/drawing/2014/main" id="{84167746-08F7-4744-9592-0E16B85D6D5F}"/>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589774" y="37752021"/>
          <a:ext cx="4227790" cy="2222668"/>
        </a:xfrm>
        <a:prstGeom prst="rect">
          <a:avLst/>
        </a:prstGeom>
      </xdr:spPr>
    </xdr:pic>
    <xdr:clientData/>
  </xdr:twoCellAnchor>
  <xdr:twoCellAnchor editAs="oneCell">
    <xdr:from>
      <xdr:col>1</xdr:col>
      <xdr:colOff>117930</xdr:colOff>
      <xdr:row>289</xdr:row>
      <xdr:rowOff>62832</xdr:rowOff>
    </xdr:from>
    <xdr:to>
      <xdr:col>6</xdr:col>
      <xdr:colOff>908815</xdr:colOff>
      <xdr:row>300</xdr:row>
      <xdr:rowOff>69421</xdr:rowOff>
    </xdr:to>
    <xdr:pic>
      <xdr:nvPicPr>
        <xdr:cNvPr id="25" name="Imagen 24">
          <a:extLst>
            <a:ext uri="{FF2B5EF4-FFF2-40B4-BE49-F238E27FC236}">
              <a16:creationId xmlns:a16="http://schemas.microsoft.com/office/drawing/2014/main" id="{BE950B2F-8487-4377-BC50-767A208F8803}"/>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361770" y="61678152"/>
          <a:ext cx="3831265" cy="2018269"/>
        </a:xfrm>
        <a:prstGeom prst="rect">
          <a:avLst/>
        </a:prstGeom>
      </xdr:spPr>
    </xdr:pic>
    <xdr:clientData/>
  </xdr:twoCellAnchor>
  <xdr:twoCellAnchor editAs="oneCell">
    <xdr:from>
      <xdr:col>1</xdr:col>
      <xdr:colOff>120612</xdr:colOff>
      <xdr:row>322</xdr:row>
      <xdr:rowOff>133128</xdr:rowOff>
    </xdr:from>
    <xdr:to>
      <xdr:col>6</xdr:col>
      <xdr:colOff>925177</xdr:colOff>
      <xdr:row>333</xdr:row>
      <xdr:rowOff>141998</xdr:rowOff>
    </xdr:to>
    <xdr:pic>
      <xdr:nvPicPr>
        <xdr:cNvPr id="26" name="Imagen 25">
          <a:extLst>
            <a:ext uri="{FF2B5EF4-FFF2-40B4-BE49-F238E27FC236}">
              <a16:creationId xmlns:a16="http://schemas.microsoft.com/office/drawing/2014/main" id="{F9582C2E-BF03-4129-BF8C-4E60B105B080}"/>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364452" y="68705508"/>
          <a:ext cx="3844945" cy="2020550"/>
        </a:xfrm>
        <a:prstGeom prst="rect">
          <a:avLst/>
        </a:prstGeom>
      </xdr:spPr>
    </xdr:pic>
    <xdr:clientData/>
  </xdr:twoCellAnchor>
  <xdr:oneCellAnchor>
    <xdr:from>
      <xdr:col>7</xdr:col>
      <xdr:colOff>148312</xdr:colOff>
      <xdr:row>305</xdr:row>
      <xdr:rowOff>9858</xdr:rowOff>
    </xdr:from>
    <xdr:ext cx="4130540" cy="2322332"/>
    <xdr:pic>
      <xdr:nvPicPr>
        <xdr:cNvPr id="27" name="Imagen 26">
          <a:extLst>
            <a:ext uri="{FF2B5EF4-FFF2-40B4-BE49-F238E27FC236}">
              <a16:creationId xmlns:a16="http://schemas.microsoft.com/office/drawing/2014/main" id="{0C45ECE1-F9E8-4239-844C-08534D48C855}"/>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552672" y="64558878"/>
          <a:ext cx="4130540" cy="2322332"/>
        </a:xfrm>
        <a:prstGeom prst="rect">
          <a:avLst/>
        </a:prstGeom>
      </xdr:spPr>
    </xdr:pic>
    <xdr:clientData/>
  </xdr:oneCellAnchor>
  <xdr:oneCellAnchor>
    <xdr:from>
      <xdr:col>1</xdr:col>
      <xdr:colOff>117930</xdr:colOff>
      <xdr:row>305</xdr:row>
      <xdr:rowOff>62832</xdr:rowOff>
    </xdr:from>
    <xdr:ext cx="3743635" cy="2102089"/>
    <xdr:pic>
      <xdr:nvPicPr>
        <xdr:cNvPr id="28" name="Imagen 27">
          <a:extLst>
            <a:ext uri="{FF2B5EF4-FFF2-40B4-BE49-F238E27FC236}">
              <a16:creationId xmlns:a16="http://schemas.microsoft.com/office/drawing/2014/main" id="{78FACB59-11BC-4823-9AA4-8A1451E817CF}"/>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361770" y="64611852"/>
          <a:ext cx="3743635" cy="2102089"/>
        </a:xfrm>
        <a:prstGeom prst="rect">
          <a:avLst/>
        </a:prstGeom>
      </xdr:spPr>
    </xdr:pic>
    <xdr:clientData/>
  </xdr:oneCellAnchor>
  <xdr:twoCellAnchor editAs="oneCell">
    <xdr:from>
      <xdr:col>7</xdr:col>
      <xdr:colOff>147314</xdr:colOff>
      <xdr:row>321</xdr:row>
      <xdr:rowOff>157752</xdr:rowOff>
    </xdr:from>
    <xdr:to>
      <xdr:col>11</xdr:col>
      <xdr:colOff>527004</xdr:colOff>
      <xdr:row>334</xdr:row>
      <xdr:rowOff>1170</xdr:rowOff>
    </xdr:to>
    <xdr:pic>
      <xdr:nvPicPr>
        <xdr:cNvPr id="29" name="Imagen 28">
          <a:extLst>
            <a:ext uri="{FF2B5EF4-FFF2-40B4-BE49-F238E27FC236}">
              <a16:creationId xmlns:a16="http://schemas.microsoft.com/office/drawing/2014/main" id="{64EC3588-FE20-48DE-A8E2-2F91C83C0223}"/>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4551674" y="68547252"/>
          <a:ext cx="4227790" cy="2220858"/>
        </a:xfrm>
        <a:prstGeom prst="rect">
          <a:avLst/>
        </a:prstGeom>
      </xdr:spPr>
    </xdr:pic>
    <xdr:clientData/>
  </xdr:twoCellAnchor>
  <xdr:twoCellAnchor editAs="oneCell">
    <xdr:from>
      <xdr:col>1</xdr:col>
      <xdr:colOff>126514</xdr:colOff>
      <xdr:row>338</xdr:row>
      <xdr:rowOff>67794</xdr:rowOff>
    </xdr:from>
    <xdr:to>
      <xdr:col>6</xdr:col>
      <xdr:colOff>928800</xdr:colOff>
      <xdr:row>349</xdr:row>
      <xdr:rowOff>83505</xdr:rowOff>
    </xdr:to>
    <xdr:pic>
      <xdr:nvPicPr>
        <xdr:cNvPr id="30" name="Imagen 29">
          <a:extLst>
            <a:ext uri="{FF2B5EF4-FFF2-40B4-BE49-F238E27FC236}">
              <a16:creationId xmlns:a16="http://schemas.microsoft.com/office/drawing/2014/main" id="{03D6C260-CC8C-44F4-8E74-E32487E6E8CF}"/>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370354" y="71573874"/>
          <a:ext cx="3842666" cy="2027391"/>
        </a:xfrm>
        <a:prstGeom prst="rect">
          <a:avLst/>
        </a:prstGeom>
      </xdr:spPr>
    </xdr:pic>
    <xdr:clientData/>
  </xdr:twoCellAnchor>
  <xdr:twoCellAnchor editAs="oneCell">
    <xdr:from>
      <xdr:col>7</xdr:col>
      <xdr:colOff>141297</xdr:colOff>
      <xdr:row>337</xdr:row>
      <xdr:rowOff>155243</xdr:rowOff>
    </xdr:from>
    <xdr:to>
      <xdr:col>11</xdr:col>
      <xdr:colOff>523495</xdr:colOff>
      <xdr:row>350</xdr:row>
      <xdr:rowOff>3678</xdr:rowOff>
    </xdr:to>
    <xdr:pic>
      <xdr:nvPicPr>
        <xdr:cNvPr id="31" name="Imagen 30">
          <a:extLst>
            <a:ext uri="{FF2B5EF4-FFF2-40B4-BE49-F238E27FC236}">
              <a16:creationId xmlns:a16="http://schemas.microsoft.com/office/drawing/2014/main" id="{57FB137D-0857-4E14-8133-30FF8309EFB8}"/>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4545657" y="71478443"/>
          <a:ext cx="4230298" cy="2225875"/>
        </a:xfrm>
        <a:prstGeom prst="rect">
          <a:avLst/>
        </a:prstGeom>
      </xdr:spPr>
    </xdr:pic>
    <xdr:clientData/>
  </xdr:twoCellAnchor>
  <xdr:twoCellAnchor editAs="oneCell">
    <xdr:from>
      <xdr:col>1</xdr:col>
      <xdr:colOff>197752</xdr:colOff>
      <xdr:row>175</xdr:row>
      <xdr:rowOff>100932</xdr:rowOff>
    </xdr:from>
    <xdr:to>
      <xdr:col>6</xdr:col>
      <xdr:colOff>990917</xdr:colOff>
      <xdr:row>186</xdr:row>
      <xdr:rowOff>107521</xdr:rowOff>
    </xdr:to>
    <xdr:pic>
      <xdr:nvPicPr>
        <xdr:cNvPr id="32" name="Imagen 31">
          <a:extLst>
            <a:ext uri="{FF2B5EF4-FFF2-40B4-BE49-F238E27FC236}">
              <a16:creationId xmlns:a16="http://schemas.microsoft.com/office/drawing/2014/main" id="{7921A9FB-3F2D-4BA6-ABE5-48A000DA53CA}"/>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441592" y="37850412"/>
          <a:ext cx="3833545" cy="2018269"/>
        </a:xfrm>
        <a:prstGeom prst="rect">
          <a:avLst/>
        </a:prstGeom>
      </xdr:spPr>
    </xdr:pic>
    <xdr:clientData/>
  </xdr:twoCellAnchor>
  <xdr:twoCellAnchor editAs="oneCell">
    <xdr:from>
      <xdr:col>7</xdr:col>
      <xdr:colOff>189921</xdr:colOff>
      <xdr:row>370</xdr:row>
      <xdr:rowOff>167277</xdr:rowOff>
    </xdr:from>
    <xdr:to>
      <xdr:col>11</xdr:col>
      <xdr:colOff>579643</xdr:colOff>
      <xdr:row>383</xdr:row>
      <xdr:rowOff>3075</xdr:rowOff>
    </xdr:to>
    <xdr:pic>
      <xdr:nvPicPr>
        <xdr:cNvPr id="33" name="Imagen 32">
          <a:extLst>
            <a:ext uri="{FF2B5EF4-FFF2-40B4-BE49-F238E27FC236}">
              <a16:creationId xmlns:a16="http://schemas.microsoft.com/office/drawing/2014/main" id="{A9AA3819-BF6E-4284-8560-FAA44D8165E7}"/>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594281" y="78058917"/>
          <a:ext cx="4237822" cy="2213238"/>
        </a:xfrm>
        <a:prstGeom prst="rect">
          <a:avLst/>
        </a:prstGeom>
      </xdr:spPr>
    </xdr:pic>
    <xdr:clientData/>
  </xdr:twoCellAnchor>
  <xdr:twoCellAnchor editAs="oneCell">
    <xdr:from>
      <xdr:col>1</xdr:col>
      <xdr:colOff>193189</xdr:colOff>
      <xdr:row>371</xdr:row>
      <xdr:rowOff>9303</xdr:rowOff>
    </xdr:from>
    <xdr:to>
      <xdr:col>6</xdr:col>
      <xdr:colOff>995475</xdr:colOff>
      <xdr:row>382</xdr:row>
      <xdr:rowOff>18173</xdr:rowOff>
    </xdr:to>
    <xdr:pic>
      <xdr:nvPicPr>
        <xdr:cNvPr id="34" name="Imagen 33">
          <a:extLst>
            <a:ext uri="{FF2B5EF4-FFF2-40B4-BE49-F238E27FC236}">
              <a16:creationId xmlns:a16="http://schemas.microsoft.com/office/drawing/2014/main" id="{7BB8B729-420B-445E-AA08-353E0B70E276}"/>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437029" y="78083823"/>
          <a:ext cx="3842666" cy="2020550"/>
        </a:xfrm>
        <a:prstGeom prst="rect">
          <a:avLst/>
        </a:prstGeom>
      </xdr:spPr>
    </xdr:pic>
    <xdr:clientData/>
  </xdr:twoCellAnchor>
  <xdr:twoCellAnchor editAs="oneCell">
    <xdr:from>
      <xdr:col>7</xdr:col>
      <xdr:colOff>181906</xdr:colOff>
      <xdr:row>354</xdr:row>
      <xdr:rowOff>123160</xdr:rowOff>
    </xdr:from>
    <xdr:to>
      <xdr:col>11</xdr:col>
      <xdr:colOff>559088</xdr:colOff>
      <xdr:row>366</xdr:row>
      <xdr:rowOff>151967</xdr:rowOff>
    </xdr:to>
    <xdr:pic>
      <xdr:nvPicPr>
        <xdr:cNvPr id="35" name="Imagen 34">
          <a:extLst>
            <a:ext uri="{FF2B5EF4-FFF2-40B4-BE49-F238E27FC236}">
              <a16:creationId xmlns:a16="http://schemas.microsoft.com/office/drawing/2014/main" id="{9A2A7235-6080-4E64-BDAC-FAEA21809DE5}"/>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586266" y="75081100"/>
          <a:ext cx="4225282" cy="2223367"/>
        </a:xfrm>
        <a:prstGeom prst="rect">
          <a:avLst/>
        </a:prstGeom>
      </xdr:spPr>
    </xdr:pic>
    <xdr:clientData/>
  </xdr:twoCellAnchor>
  <xdr:twoCellAnchor editAs="oneCell">
    <xdr:from>
      <xdr:col>1</xdr:col>
      <xdr:colOff>134699</xdr:colOff>
      <xdr:row>355</xdr:row>
      <xdr:rowOff>5682</xdr:rowOff>
    </xdr:from>
    <xdr:to>
      <xdr:col>6</xdr:col>
      <xdr:colOff>930144</xdr:colOff>
      <xdr:row>366</xdr:row>
      <xdr:rowOff>12271</xdr:rowOff>
    </xdr:to>
    <xdr:pic>
      <xdr:nvPicPr>
        <xdr:cNvPr id="36" name="Imagen 35">
          <a:extLst>
            <a:ext uri="{FF2B5EF4-FFF2-40B4-BE49-F238E27FC236}">
              <a16:creationId xmlns:a16="http://schemas.microsoft.com/office/drawing/2014/main" id="{A4C1B993-3E9F-48A9-AB25-25CE918810DB}"/>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378539" y="75146502"/>
          <a:ext cx="3835825" cy="2018269"/>
        </a:xfrm>
        <a:prstGeom prst="rect">
          <a:avLst/>
        </a:prstGeom>
      </xdr:spPr>
    </xdr:pic>
    <xdr:clientData/>
  </xdr:twoCellAnchor>
  <xdr:twoCellAnchor editAs="oneCell">
    <xdr:from>
      <xdr:col>1</xdr:col>
      <xdr:colOff>218143</xdr:colOff>
      <xdr:row>387</xdr:row>
      <xdr:rowOff>47403</xdr:rowOff>
    </xdr:from>
    <xdr:to>
      <xdr:col>6</xdr:col>
      <xdr:colOff>1018148</xdr:colOff>
      <xdr:row>398</xdr:row>
      <xdr:rowOff>56273</xdr:rowOff>
    </xdr:to>
    <xdr:pic>
      <xdr:nvPicPr>
        <xdr:cNvPr id="37" name="Imagen 36">
          <a:extLst>
            <a:ext uri="{FF2B5EF4-FFF2-40B4-BE49-F238E27FC236}">
              <a16:creationId xmlns:a16="http://schemas.microsoft.com/office/drawing/2014/main" id="{45688692-53C6-49EA-92C4-B84A75D80FDF}"/>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461983" y="81055623"/>
          <a:ext cx="3840385" cy="2020550"/>
        </a:xfrm>
        <a:prstGeom prst="rect">
          <a:avLst/>
        </a:prstGeom>
      </xdr:spPr>
    </xdr:pic>
    <xdr:clientData/>
  </xdr:twoCellAnchor>
  <xdr:twoCellAnchor editAs="oneCell">
    <xdr:from>
      <xdr:col>1</xdr:col>
      <xdr:colOff>128796</xdr:colOff>
      <xdr:row>44</xdr:row>
      <xdr:rowOff>72357</xdr:rowOff>
    </xdr:from>
    <xdr:to>
      <xdr:col>6</xdr:col>
      <xdr:colOff>926521</xdr:colOff>
      <xdr:row>55</xdr:row>
      <xdr:rowOff>78946</xdr:rowOff>
    </xdr:to>
    <xdr:pic>
      <xdr:nvPicPr>
        <xdr:cNvPr id="38" name="Imagen 37">
          <a:extLst>
            <a:ext uri="{FF2B5EF4-FFF2-40B4-BE49-F238E27FC236}">
              <a16:creationId xmlns:a16="http://schemas.microsoft.com/office/drawing/2014/main" id="{90EBFF61-31EA-42B7-94F2-891DFF072C7C}"/>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372636" y="11555697"/>
          <a:ext cx="3838105" cy="2018269"/>
        </a:xfrm>
        <a:prstGeom prst="rect">
          <a:avLst/>
        </a:prstGeom>
      </xdr:spPr>
    </xdr:pic>
    <xdr:clientData/>
  </xdr:twoCellAnchor>
  <xdr:oneCellAnchor>
    <xdr:from>
      <xdr:col>7</xdr:col>
      <xdr:colOff>449024</xdr:colOff>
      <xdr:row>44</xdr:row>
      <xdr:rowOff>98650</xdr:rowOff>
    </xdr:from>
    <xdr:ext cx="3748195" cy="2106650"/>
    <xdr:pic>
      <xdr:nvPicPr>
        <xdr:cNvPr id="39" name="Imagen 38">
          <a:extLst>
            <a:ext uri="{FF2B5EF4-FFF2-40B4-BE49-F238E27FC236}">
              <a16:creationId xmlns:a16="http://schemas.microsoft.com/office/drawing/2014/main" id="{D4FC5521-AEEC-4283-8D8D-3A139213EBE1}"/>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4853384" y="11581990"/>
          <a:ext cx="3748195" cy="2106650"/>
        </a:xfrm>
        <a:prstGeom prst="rect">
          <a:avLst/>
        </a:prstGeom>
      </xdr:spPr>
    </xdr:pic>
    <xdr:clientData/>
  </xdr:oneCellAnchor>
  <xdr:twoCellAnchor editAs="oneCell">
    <xdr:from>
      <xdr:col>1</xdr:col>
      <xdr:colOff>182324</xdr:colOff>
      <xdr:row>60</xdr:row>
      <xdr:rowOff>139032</xdr:rowOff>
    </xdr:from>
    <xdr:to>
      <xdr:col>6</xdr:col>
      <xdr:colOff>977769</xdr:colOff>
      <xdr:row>71</xdr:row>
      <xdr:rowOff>145621</xdr:rowOff>
    </xdr:to>
    <xdr:pic>
      <xdr:nvPicPr>
        <xdr:cNvPr id="40" name="Imagen 39">
          <a:extLst>
            <a:ext uri="{FF2B5EF4-FFF2-40B4-BE49-F238E27FC236}">
              <a16:creationId xmlns:a16="http://schemas.microsoft.com/office/drawing/2014/main" id="{F5C7CFB1-4287-494A-AEB4-C81C532AE3C6}"/>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426164" y="14563692"/>
          <a:ext cx="3835825" cy="2018269"/>
        </a:xfrm>
        <a:prstGeom prst="rect">
          <a:avLst/>
        </a:prstGeom>
      </xdr:spPr>
    </xdr:pic>
    <xdr:clientData/>
  </xdr:twoCellAnchor>
  <xdr:twoCellAnchor editAs="oneCell">
    <xdr:from>
      <xdr:col>7</xdr:col>
      <xdr:colOff>137789</xdr:colOff>
      <xdr:row>59</xdr:row>
      <xdr:rowOff>148227</xdr:rowOff>
    </xdr:from>
    <xdr:to>
      <xdr:col>11</xdr:col>
      <xdr:colOff>517479</xdr:colOff>
      <xdr:row>71</xdr:row>
      <xdr:rowOff>174525</xdr:rowOff>
    </xdr:to>
    <xdr:pic>
      <xdr:nvPicPr>
        <xdr:cNvPr id="41" name="Imagen 40">
          <a:extLst>
            <a:ext uri="{FF2B5EF4-FFF2-40B4-BE49-F238E27FC236}">
              <a16:creationId xmlns:a16="http://schemas.microsoft.com/office/drawing/2014/main" id="{1647AAD9-48DC-459D-BA3E-11DEAE1CFF9A}"/>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4542149" y="14390007"/>
          <a:ext cx="4227790" cy="2220858"/>
        </a:xfrm>
        <a:prstGeom prst="rect">
          <a:avLst/>
        </a:prstGeom>
      </xdr:spPr>
    </xdr:pic>
    <xdr:clientData/>
  </xdr:twoCellAnchor>
  <xdr:twoCellAnchor editAs="oneCell">
    <xdr:from>
      <xdr:col>7</xdr:col>
      <xdr:colOff>99689</xdr:colOff>
      <xdr:row>239</xdr:row>
      <xdr:rowOff>142210</xdr:rowOff>
    </xdr:from>
    <xdr:to>
      <xdr:col>11</xdr:col>
      <xdr:colOff>479379</xdr:colOff>
      <xdr:row>251</xdr:row>
      <xdr:rowOff>171017</xdr:rowOff>
    </xdr:to>
    <xdr:pic>
      <xdr:nvPicPr>
        <xdr:cNvPr id="42" name="Imagen 41">
          <a:extLst>
            <a:ext uri="{FF2B5EF4-FFF2-40B4-BE49-F238E27FC236}">
              <a16:creationId xmlns:a16="http://schemas.microsoft.com/office/drawing/2014/main" id="{6EE4DE8E-8CA6-4DB3-9A25-125FC5C9FACD}"/>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4504049" y="51417190"/>
          <a:ext cx="4227790" cy="2223367"/>
        </a:xfrm>
        <a:prstGeom prst="rect">
          <a:avLst/>
        </a:prstGeom>
      </xdr:spPr>
    </xdr:pic>
    <xdr:clientData/>
  </xdr:twoCellAnchor>
  <xdr:twoCellAnchor editAs="oneCell">
    <xdr:from>
      <xdr:col>7</xdr:col>
      <xdr:colOff>119736</xdr:colOff>
      <xdr:row>255</xdr:row>
      <xdr:rowOff>155243</xdr:rowOff>
    </xdr:from>
    <xdr:to>
      <xdr:col>11</xdr:col>
      <xdr:colOff>552450</xdr:colOff>
      <xdr:row>268</xdr:row>
      <xdr:rowOff>21584</xdr:rowOff>
    </xdr:to>
    <xdr:pic>
      <xdr:nvPicPr>
        <xdr:cNvPr id="43" name="Imagen 42">
          <a:extLst>
            <a:ext uri="{FF2B5EF4-FFF2-40B4-BE49-F238E27FC236}">
              <a16:creationId xmlns:a16="http://schemas.microsoft.com/office/drawing/2014/main" id="{D1F5CCEF-35D2-41A6-B1AD-6918707DCE2B}"/>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4524096" y="54363923"/>
          <a:ext cx="4280814" cy="2243781"/>
        </a:xfrm>
        <a:prstGeom prst="rect">
          <a:avLst/>
        </a:prstGeom>
      </xdr:spPr>
    </xdr:pic>
    <xdr:clientData/>
  </xdr:twoCellAnchor>
  <xdr:twoCellAnchor editAs="oneCell">
    <xdr:from>
      <xdr:col>1</xdr:col>
      <xdr:colOff>169177</xdr:colOff>
      <xdr:row>256</xdr:row>
      <xdr:rowOff>32915</xdr:rowOff>
    </xdr:from>
    <xdr:to>
      <xdr:col>6</xdr:col>
      <xdr:colOff>962342</xdr:colOff>
      <xdr:row>267</xdr:row>
      <xdr:rowOff>32666</xdr:rowOff>
    </xdr:to>
    <xdr:pic>
      <xdr:nvPicPr>
        <xdr:cNvPr id="44" name="Imagen 43">
          <a:extLst>
            <a:ext uri="{FF2B5EF4-FFF2-40B4-BE49-F238E27FC236}">
              <a16:creationId xmlns:a16="http://schemas.microsoft.com/office/drawing/2014/main" id="{EEC8B821-FA9A-41D3-800F-DEFE540258B1}"/>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413017" y="54424475"/>
          <a:ext cx="3833545" cy="2011431"/>
        </a:xfrm>
        <a:prstGeom prst="rect">
          <a:avLst/>
        </a:prstGeom>
      </xdr:spPr>
    </xdr:pic>
    <xdr:clientData/>
  </xdr:twoCellAnchor>
  <xdr:twoCellAnchor editAs="oneCell">
    <xdr:from>
      <xdr:col>1</xdr:col>
      <xdr:colOff>182310</xdr:colOff>
      <xdr:row>190</xdr:row>
      <xdr:rowOff>40608</xdr:rowOff>
    </xdr:from>
    <xdr:to>
      <xdr:col>6</xdr:col>
      <xdr:colOff>865440</xdr:colOff>
      <xdr:row>203</xdr:row>
      <xdr:rowOff>149893</xdr:rowOff>
    </xdr:to>
    <xdr:pic>
      <xdr:nvPicPr>
        <xdr:cNvPr id="45" name="Imagen 44">
          <a:extLst>
            <a:ext uri="{FF2B5EF4-FFF2-40B4-BE49-F238E27FC236}">
              <a16:creationId xmlns:a16="http://schemas.microsoft.com/office/drawing/2014/main" id="{5921DC4C-756B-4785-9F0E-1CC688410FD6}"/>
            </a:ext>
          </a:extLst>
        </xdr:cNvPr>
        <xdr:cNvPicPr>
          <a:picLocks noChangeAspect="1" noChangeArrowheads="1"/>
        </xdr:cNvPicPr>
      </xdr:nvPicPr>
      <xdr:blipFill>
        <a:blip xmlns:r="http://schemas.openxmlformats.org/officeDocument/2006/relationships" r:embed="rId42" cstate="screen">
          <a:extLst>
            <a:ext uri="{28A0092B-C50C-407E-A947-70E740481C1C}">
              <a14:useLocalDpi xmlns:a14="http://schemas.microsoft.com/office/drawing/2010/main"/>
            </a:ext>
          </a:extLst>
        </a:blip>
        <a:srcRect/>
        <a:stretch>
          <a:fillRect/>
        </a:stretch>
      </xdr:blipFill>
      <xdr:spPr bwMode="auto">
        <a:xfrm>
          <a:off x="426150" y="40548528"/>
          <a:ext cx="3723510" cy="2486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96181</xdr:colOff>
      <xdr:row>403</xdr:row>
      <xdr:rowOff>180310</xdr:rowOff>
    </xdr:from>
    <xdr:to>
      <xdr:col>11</xdr:col>
      <xdr:colOff>473363</xdr:colOff>
      <xdr:row>416</xdr:row>
      <xdr:rowOff>18617</xdr:rowOff>
    </xdr:to>
    <xdr:pic>
      <xdr:nvPicPr>
        <xdr:cNvPr id="46" name="Imagen 45">
          <a:extLst>
            <a:ext uri="{FF2B5EF4-FFF2-40B4-BE49-F238E27FC236}">
              <a16:creationId xmlns:a16="http://schemas.microsoft.com/office/drawing/2014/main" id="{4361CD9E-5574-4EF1-8E91-F5A17DC8A039}"/>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4500541" y="85006150"/>
          <a:ext cx="4225282" cy="2215747"/>
        </a:xfrm>
        <a:prstGeom prst="rect">
          <a:avLst/>
        </a:prstGeom>
      </xdr:spPr>
    </xdr:pic>
    <xdr:clientData/>
  </xdr:twoCellAnchor>
  <xdr:twoCellAnchor editAs="oneCell">
    <xdr:from>
      <xdr:col>1</xdr:col>
      <xdr:colOff>163274</xdr:colOff>
      <xdr:row>404</xdr:row>
      <xdr:rowOff>66453</xdr:rowOff>
    </xdr:from>
    <xdr:to>
      <xdr:col>6</xdr:col>
      <xdr:colOff>958719</xdr:colOff>
      <xdr:row>415</xdr:row>
      <xdr:rowOff>75323</xdr:rowOff>
    </xdr:to>
    <xdr:pic>
      <xdr:nvPicPr>
        <xdr:cNvPr id="47" name="Imagen 46">
          <a:extLst>
            <a:ext uri="{FF2B5EF4-FFF2-40B4-BE49-F238E27FC236}">
              <a16:creationId xmlns:a16="http://schemas.microsoft.com/office/drawing/2014/main" id="{759960AE-C768-45DB-B01D-CB4A0985A237}"/>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407114" y="85075173"/>
          <a:ext cx="3835825" cy="2020550"/>
        </a:xfrm>
        <a:prstGeom prst="rect">
          <a:avLst/>
        </a:prstGeom>
      </xdr:spPr>
    </xdr:pic>
    <xdr:clientData/>
  </xdr:twoCellAnchor>
  <xdr:twoCellAnchor editAs="oneCell">
    <xdr:from>
      <xdr:col>7</xdr:col>
      <xdr:colOff>138787</xdr:colOff>
      <xdr:row>419</xdr:row>
      <xdr:rowOff>149226</xdr:rowOff>
    </xdr:from>
    <xdr:to>
      <xdr:col>11</xdr:col>
      <xdr:colOff>526002</xdr:colOff>
      <xdr:row>432</xdr:row>
      <xdr:rowOff>169</xdr:rowOff>
    </xdr:to>
    <xdr:pic>
      <xdr:nvPicPr>
        <xdr:cNvPr id="48" name="Imagen 47">
          <a:extLst>
            <a:ext uri="{FF2B5EF4-FFF2-40B4-BE49-F238E27FC236}">
              <a16:creationId xmlns:a16="http://schemas.microsoft.com/office/drawing/2014/main" id="{F341BD64-0544-4880-B958-5275BF4A02BE}"/>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4543147" y="87908766"/>
          <a:ext cx="4235315" cy="2228383"/>
        </a:xfrm>
        <a:prstGeom prst="rect">
          <a:avLst/>
        </a:prstGeom>
      </xdr:spPr>
    </xdr:pic>
    <xdr:clientData/>
  </xdr:twoCellAnchor>
  <xdr:twoCellAnchor editAs="oneCell">
    <xdr:from>
      <xdr:col>1</xdr:col>
      <xdr:colOff>176421</xdr:colOff>
      <xdr:row>420</xdr:row>
      <xdr:rowOff>47403</xdr:rowOff>
    </xdr:from>
    <xdr:to>
      <xdr:col>6</xdr:col>
      <xdr:colOff>974146</xdr:colOff>
      <xdr:row>431</xdr:row>
      <xdr:rowOff>56273</xdr:rowOff>
    </xdr:to>
    <xdr:pic>
      <xdr:nvPicPr>
        <xdr:cNvPr id="49" name="Imagen 48">
          <a:extLst>
            <a:ext uri="{FF2B5EF4-FFF2-40B4-BE49-F238E27FC236}">
              <a16:creationId xmlns:a16="http://schemas.microsoft.com/office/drawing/2014/main" id="{82EAB4B6-07C4-4B04-A13C-2447E1682D91}"/>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420261" y="87989823"/>
          <a:ext cx="3838105" cy="2020550"/>
        </a:xfrm>
        <a:prstGeom prst="rect">
          <a:avLst/>
        </a:prstGeom>
      </xdr:spPr>
    </xdr:pic>
    <xdr:clientData/>
  </xdr:twoCellAnchor>
  <xdr:twoCellAnchor editAs="oneCell">
    <xdr:from>
      <xdr:col>7</xdr:col>
      <xdr:colOff>141297</xdr:colOff>
      <xdr:row>271</xdr:row>
      <xdr:rowOff>167277</xdr:rowOff>
    </xdr:from>
    <xdr:to>
      <xdr:col>11</xdr:col>
      <xdr:colOff>523495</xdr:colOff>
      <xdr:row>284</xdr:row>
      <xdr:rowOff>3075</xdr:rowOff>
    </xdr:to>
    <xdr:pic>
      <xdr:nvPicPr>
        <xdr:cNvPr id="50" name="Imagen 49">
          <a:extLst>
            <a:ext uri="{FF2B5EF4-FFF2-40B4-BE49-F238E27FC236}">
              <a16:creationId xmlns:a16="http://schemas.microsoft.com/office/drawing/2014/main" id="{27D9E74D-40D4-4E40-882B-16891D272352}"/>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4545657" y="57309657"/>
          <a:ext cx="4230298" cy="2213238"/>
        </a:xfrm>
        <a:prstGeom prst="rect">
          <a:avLst/>
        </a:prstGeom>
      </xdr:spPr>
    </xdr:pic>
    <xdr:clientData/>
  </xdr:twoCellAnchor>
  <xdr:twoCellAnchor editAs="oneCell">
    <xdr:from>
      <xdr:col>1</xdr:col>
      <xdr:colOff>98765</xdr:colOff>
      <xdr:row>272</xdr:row>
      <xdr:rowOff>108175</xdr:rowOff>
    </xdr:from>
    <xdr:to>
      <xdr:col>6</xdr:col>
      <xdr:colOff>898770</xdr:colOff>
      <xdr:row>283</xdr:row>
      <xdr:rowOff>119325</xdr:rowOff>
    </xdr:to>
    <xdr:pic>
      <xdr:nvPicPr>
        <xdr:cNvPr id="51" name="Imagen 50">
          <a:extLst>
            <a:ext uri="{FF2B5EF4-FFF2-40B4-BE49-F238E27FC236}">
              <a16:creationId xmlns:a16="http://schemas.microsoft.com/office/drawing/2014/main" id="{00077D81-D878-4CDA-81CE-DA6A01B462F6}"/>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342605" y="57433435"/>
          <a:ext cx="3840385" cy="2022830"/>
        </a:xfrm>
        <a:prstGeom prst="rect">
          <a:avLst/>
        </a:prstGeom>
      </xdr:spPr>
    </xdr:pic>
    <xdr:clientData/>
  </xdr:twoCellAnchor>
  <xdr:twoCellAnchor editAs="oneCell">
    <xdr:from>
      <xdr:col>1</xdr:col>
      <xdr:colOff>106124</xdr:colOff>
      <xdr:row>437</xdr:row>
      <xdr:rowOff>47403</xdr:rowOff>
    </xdr:from>
    <xdr:to>
      <xdr:col>6</xdr:col>
      <xdr:colOff>901569</xdr:colOff>
      <xdr:row>448</xdr:row>
      <xdr:rowOff>56273</xdr:rowOff>
    </xdr:to>
    <xdr:pic>
      <xdr:nvPicPr>
        <xdr:cNvPr id="52" name="Imagen 51">
          <a:extLst>
            <a:ext uri="{FF2B5EF4-FFF2-40B4-BE49-F238E27FC236}">
              <a16:creationId xmlns:a16="http://schemas.microsoft.com/office/drawing/2014/main" id="{AF712734-15D0-4703-810C-2EED6913F4C8}"/>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349964" y="91967463"/>
          <a:ext cx="3835825" cy="2020550"/>
        </a:xfrm>
        <a:prstGeom prst="rect">
          <a:avLst/>
        </a:prstGeom>
      </xdr:spPr>
    </xdr:pic>
    <xdr:clientData/>
  </xdr:twoCellAnchor>
  <xdr:twoCellAnchor editAs="oneCell">
    <xdr:from>
      <xdr:col>7</xdr:col>
      <xdr:colOff>153331</xdr:colOff>
      <xdr:row>436</xdr:row>
      <xdr:rowOff>174293</xdr:rowOff>
    </xdr:from>
    <xdr:to>
      <xdr:col>11</xdr:col>
      <xdr:colOff>530513</xdr:colOff>
      <xdr:row>449</xdr:row>
      <xdr:rowOff>15108</xdr:rowOff>
    </xdr:to>
    <xdr:pic>
      <xdr:nvPicPr>
        <xdr:cNvPr id="53" name="Imagen 52">
          <a:extLst>
            <a:ext uri="{FF2B5EF4-FFF2-40B4-BE49-F238E27FC236}">
              <a16:creationId xmlns:a16="http://schemas.microsoft.com/office/drawing/2014/main" id="{0D45329D-4612-4595-A554-E777A5E234B0}"/>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4557691" y="91911473"/>
          <a:ext cx="4225282" cy="2218255"/>
        </a:xfrm>
        <a:prstGeom prst="rect">
          <a:avLst/>
        </a:prstGeom>
      </xdr:spPr>
    </xdr:pic>
    <xdr:clientData/>
  </xdr:twoCellAnchor>
  <xdr:twoCellAnchor editAs="oneCell">
    <xdr:from>
      <xdr:col>7</xdr:col>
      <xdr:colOff>163855</xdr:colOff>
      <xdr:row>469</xdr:row>
      <xdr:rowOff>5352</xdr:rowOff>
    </xdr:from>
    <xdr:to>
      <xdr:col>11</xdr:col>
      <xdr:colOff>548561</xdr:colOff>
      <xdr:row>481</xdr:row>
      <xdr:rowOff>31650</xdr:rowOff>
    </xdr:to>
    <xdr:pic>
      <xdr:nvPicPr>
        <xdr:cNvPr id="54" name="Imagen 53">
          <a:extLst>
            <a:ext uri="{FF2B5EF4-FFF2-40B4-BE49-F238E27FC236}">
              <a16:creationId xmlns:a16="http://schemas.microsoft.com/office/drawing/2014/main" id="{FF8DB14F-9AD3-4232-BB71-A8011AC08C3E}"/>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4568215" y="97792812"/>
          <a:ext cx="4232806" cy="2220858"/>
        </a:xfrm>
        <a:prstGeom prst="rect">
          <a:avLst/>
        </a:prstGeom>
      </xdr:spPr>
    </xdr:pic>
    <xdr:clientData/>
  </xdr:twoCellAnchor>
  <xdr:twoCellAnchor editAs="oneCell">
    <xdr:from>
      <xdr:col>3</xdr:col>
      <xdr:colOff>73775</xdr:colOff>
      <xdr:row>468</xdr:row>
      <xdr:rowOff>51662</xdr:rowOff>
    </xdr:from>
    <xdr:to>
      <xdr:col>5</xdr:col>
      <xdr:colOff>687401</xdr:colOff>
      <xdr:row>481</xdr:row>
      <xdr:rowOff>118690</xdr:rowOff>
    </xdr:to>
    <xdr:pic>
      <xdr:nvPicPr>
        <xdr:cNvPr id="55" name="Imagen 54">
          <a:extLst>
            <a:ext uri="{FF2B5EF4-FFF2-40B4-BE49-F238E27FC236}">
              <a16:creationId xmlns:a16="http://schemas.microsoft.com/office/drawing/2014/main" id="{031A056B-0A76-404C-BA91-C758FF686DB1}"/>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1209155" y="97656242"/>
          <a:ext cx="1947126" cy="2444468"/>
        </a:xfrm>
        <a:prstGeom prst="rect">
          <a:avLst/>
        </a:prstGeom>
      </xdr:spPr>
    </xdr:pic>
    <xdr:clientData/>
  </xdr:twoCellAnchor>
  <xdr:twoCellAnchor editAs="oneCell">
    <xdr:from>
      <xdr:col>3</xdr:col>
      <xdr:colOff>124160</xdr:colOff>
      <xdr:row>452</xdr:row>
      <xdr:rowOff>71335</xdr:rowOff>
    </xdr:from>
    <xdr:to>
      <xdr:col>5</xdr:col>
      <xdr:colOff>732269</xdr:colOff>
      <xdr:row>465</xdr:row>
      <xdr:rowOff>146640</xdr:rowOff>
    </xdr:to>
    <xdr:pic>
      <xdr:nvPicPr>
        <xdr:cNvPr id="56" name="Imagen 55">
          <a:extLst>
            <a:ext uri="{FF2B5EF4-FFF2-40B4-BE49-F238E27FC236}">
              <a16:creationId xmlns:a16="http://schemas.microsoft.com/office/drawing/2014/main" id="{3F85945A-58C0-4E6F-AB09-FE0F91624AE1}"/>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tretch>
          <a:fillRect/>
        </a:stretch>
      </xdr:blipFill>
      <xdr:spPr>
        <a:xfrm>
          <a:off x="1259540" y="94742215"/>
          <a:ext cx="1941609" cy="2452745"/>
        </a:xfrm>
        <a:prstGeom prst="rect">
          <a:avLst/>
        </a:prstGeom>
      </xdr:spPr>
    </xdr:pic>
    <xdr:clientData/>
  </xdr:twoCellAnchor>
  <xdr:twoCellAnchor editAs="oneCell">
    <xdr:from>
      <xdr:col>8</xdr:col>
      <xdr:colOff>793131</xdr:colOff>
      <xdr:row>452</xdr:row>
      <xdr:rowOff>39587</xdr:rowOff>
    </xdr:from>
    <xdr:to>
      <xdr:col>10</xdr:col>
      <xdr:colOff>613812</xdr:colOff>
      <xdr:row>466</xdr:row>
      <xdr:rowOff>28176</xdr:rowOff>
    </xdr:to>
    <xdr:pic>
      <xdr:nvPicPr>
        <xdr:cNvPr id="57" name="Imagen 56">
          <a:extLst>
            <a:ext uri="{FF2B5EF4-FFF2-40B4-BE49-F238E27FC236}">
              <a16:creationId xmlns:a16="http://schemas.microsoft.com/office/drawing/2014/main" id="{AF0CC8A9-59EB-44B5-87C0-3E1D3959E658}"/>
            </a:ext>
          </a:extLst>
        </xdr:cNvPr>
        <xdr:cNvPicPr>
          <a:picLocks noChangeAspect="1" noChangeArrowheads="1"/>
        </xdr:cNvPicPr>
      </xdr:nvPicPr>
      <xdr:blipFill>
        <a:blip xmlns:r="http://schemas.openxmlformats.org/officeDocument/2006/relationships" r:embed="rId54" cstate="screen">
          <a:extLst>
            <a:ext uri="{28A0092B-C50C-407E-A947-70E740481C1C}">
              <a14:useLocalDpi xmlns:a14="http://schemas.microsoft.com/office/drawing/2010/main"/>
            </a:ext>
          </a:extLst>
        </a:blip>
        <a:srcRect/>
        <a:stretch>
          <a:fillRect/>
        </a:stretch>
      </xdr:blipFill>
      <xdr:spPr bwMode="auto">
        <a:xfrm>
          <a:off x="5784231" y="94710467"/>
          <a:ext cx="2160021" cy="2548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92999</xdr:colOff>
      <xdr:row>484</xdr:row>
      <xdr:rowOff>25642</xdr:rowOff>
    </xdr:from>
    <xdr:to>
      <xdr:col>5</xdr:col>
      <xdr:colOff>764252</xdr:colOff>
      <xdr:row>497</xdr:row>
      <xdr:rowOff>174383</xdr:rowOff>
    </xdr:to>
    <xdr:pic>
      <xdr:nvPicPr>
        <xdr:cNvPr id="58" name="Imagen 57">
          <a:extLst>
            <a:ext uri="{FF2B5EF4-FFF2-40B4-BE49-F238E27FC236}">
              <a16:creationId xmlns:a16="http://schemas.microsoft.com/office/drawing/2014/main" id="{D143462C-4147-4B71-BC6D-6503A83FB8C4}"/>
            </a:ext>
          </a:extLst>
        </xdr:cNvPr>
        <xdr:cNvPicPr>
          <a:picLocks noChangeAspect="1" noChangeArrowheads="1"/>
        </xdr:cNvPicPr>
      </xdr:nvPicPr>
      <xdr:blipFill>
        <a:blip xmlns:r="http://schemas.openxmlformats.org/officeDocument/2006/relationships" r:embed="rId55" cstate="screen">
          <a:extLst>
            <a:ext uri="{28A0092B-C50C-407E-A947-70E740481C1C}">
              <a14:useLocalDpi xmlns:a14="http://schemas.microsoft.com/office/drawing/2010/main"/>
            </a:ext>
          </a:extLst>
        </a:blip>
        <a:srcRect/>
        <a:stretch>
          <a:fillRect/>
        </a:stretch>
      </xdr:blipFill>
      <xdr:spPr bwMode="auto">
        <a:xfrm>
          <a:off x="1228379" y="100563922"/>
          <a:ext cx="2004753" cy="25261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597614</xdr:colOff>
      <xdr:row>484</xdr:row>
      <xdr:rowOff>38203</xdr:rowOff>
    </xdr:from>
    <xdr:to>
      <xdr:col>10</xdr:col>
      <xdr:colOff>278686</xdr:colOff>
      <xdr:row>497</xdr:row>
      <xdr:rowOff>180872</xdr:rowOff>
    </xdr:to>
    <xdr:pic>
      <xdr:nvPicPr>
        <xdr:cNvPr id="59" name="Imagen 58">
          <a:extLst>
            <a:ext uri="{FF2B5EF4-FFF2-40B4-BE49-F238E27FC236}">
              <a16:creationId xmlns:a16="http://schemas.microsoft.com/office/drawing/2014/main" id="{F079494E-DE56-4742-B4EF-5AC20154DBC9}"/>
            </a:ext>
          </a:extLst>
        </xdr:cNvPr>
        <xdr:cNvPicPr>
          <a:picLocks noChangeAspect="1" noChangeArrowheads="1"/>
        </xdr:cNvPicPr>
      </xdr:nvPicPr>
      <xdr:blipFill>
        <a:blip xmlns:r="http://schemas.openxmlformats.org/officeDocument/2006/relationships" r:embed="rId56" cstate="screen">
          <a:extLst>
            <a:ext uri="{28A0092B-C50C-407E-A947-70E740481C1C}">
              <a14:useLocalDpi xmlns:a14="http://schemas.microsoft.com/office/drawing/2010/main"/>
            </a:ext>
          </a:extLst>
        </a:blip>
        <a:srcRect/>
        <a:stretch>
          <a:fillRect/>
        </a:stretch>
      </xdr:blipFill>
      <xdr:spPr bwMode="auto">
        <a:xfrm>
          <a:off x="5588714" y="100576483"/>
          <a:ext cx="2020412" cy="25201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438150</xdr:colOff>
      <xdr:row>517</xdr:row>
      <xdr:rowOff>28575</xdr:rowOff>
    </xdr:from>
    <xdr:to>
      <xdr:col>11</xdr:col>
      <xdr:colOff>288218</xdr:colOff>
      <xdr:row>530</xdr:row>
      <xdr:rowOff>180350</xdr:rowOff>
    </xdr:to>
    <xdr:pic>
      <xdr:nvPicPr>
        <xdr:cNvPr id="60" name="Imagen 59">
          <a:extLst>
            <a:ext uri="{FF2B5EF4-FFF2-40B4-BE49-F238E27FC236}">
              <a16:creationId xmlns:a16="http://schemas.microsoft.com/office/drawing/2014/main" id="{534CD285-76E0-4A16-B5BE-E4E792780D36}"/>
            </a:ext>
          </a:extLst>
        </xdr:cNvPr>
        <xdr:cNvPicPr>
          <a:picLocks noChangeAspect="1" noChangeArrowheads="1"/>
        </xdr:cNvPicPr>
      </xdr:nvPicPr>
      <xdr:blipFill>
        <a:blip xmlns:r="http://schemas.openxmlformats.org/officeDocument/2006/relationships" r:embed="rId57" cstate="screen">
          <a:extLst>
            <a:ext uri="{28A0092B-C50C-407E-A947-70E740481C1C}">
              <a14:useLocalDpi xmlns:a14="http://schemas.microsoft.com/office/drawing/2010/main"/>
            </a:ext>
          </a:extLst>
        </a:blip>
        <a:srcRect/>
        <a:stretch>
          <a:fillRect/>
        </a:stretch>
      </xdr:blipFill>
      <xdr:spPr bwMode="auto">
        <a:xfrm>
          <a:off x="4842510" y="107638215"/>
          <a:ext cx="3698168" cy="2529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202714</xdr:colOff>
      <xdr:row>517</xdr:row>
      <xdr:rowOff>46467</xdr:rowOff>
    </xdr:from>
    <xdr:to>
      <xdr:col>6</xdr:col>
      <xdr:colOff>806936</xdr:colOff>
      <xdr:row>530</xdr:row>
      <xdr:rowOff>134508</xdr:rowOff>
    </xdr:to>
    <xdr:pic>
      <xdr:nvPicPr>
        <xdr:cNvPr id="61" name="Imagen 60">
          <a:extLst>
            <a:ext uri="{FF2B5EF4-FFF2-40B4-BE49-F238E27FC236}">
              <a16:creationId xmlns:a16="http://schemas.microsoft.com/office/drawing/2014/main" id="{9ECADFBB-8A64-41C9-A65F-A4779AD3566C}"/>
            </a:ext>
          </a:extLst>
        </xdr:cNvPr>
        <xdr:cNvPicPr>
          <a:picLocks noChangeAspect="1" noChangeArrowheads="1"/>
        </xdr:cNvPicPr>
      </xdr:nvPicPr>
      <xdr:blipFill>
        <a:blip xmlns:r="http://schemas.openxmlformats.org/officeDocument/2006/relationships" r:embed="rId58" cstate="screen">
          <a:extLst>
            <a:ext uri="{28A0092B-C50C-407E-A947-70E740481C1C}">
              <a14:useLocalDpi xmlns:a14="http://schemas.microsoft.com/office/drawing/2010/main"/>
            </a:ext>
          </a:extLst>
        </a:blip>
        <a:srcRect/>
        <a:stretch>
          <a:fillRect/>
        </a:stretch>
      </xdr:blipFill>
      <xdr:spPr bwMode="auto">
        <a:xfrm>
          <a:off x="446554" y="107656107"/>
          <a:ext cx="3644602" cy="2465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423680</xdr:colOff>
      <xdr:row>501</xdr:row>
      <xdr:rowOff>25432</xdr:rowOff>
    </xdr:from>
    <xdr:to>
      <xdr:col>11</xdr:col>
      <xdr:colOff>319269</xdr:colOff>
      <xdr:row>514</xdr:row>
      <xdr:rowOff>165068</xdr:rowOff>
    </xdr:to>
    <xdr:pic>
      <xdr:nvPicPr>
        <xdr:cNvPr id="62" name="Imagen 61">
          <a:extLst>
            <a:ext uri="{FF2B5EF4-FFF2-40B4-BE49-F238E27FC236}">
              <a16:creationId xmlns:a16="http://schemas.microsoft.com/office/drawing/2014/main" id="{151E5A1A-CED9-45A7-9CB4-157E8AF8ACE1}"/>
            </a:ext>
          </a:extLst>
        </xdr:cNvPr>
        <xdr:cNvPicPr>
          <a:picLocks noChangeAspect="1" noChangeArrowheads="1"/>
        </xdr:cNvPicPr>
      </xdr:nvPicPr>
      <xdr:blipFill>
        <a:blip xmlns:r="http://schemas.openxmlformats.org/officeDocument/2006/relationships" r:embed="rId59" cstate="screen">
          <a:extLst>
            <a:ext uri="{28A0092B-C50C-407E-A947-70E740481C1C}">
              <a14:useLocalDpi xmlns:a14="http://schemas.microsoft.com/office/drawing/2010/main"/>
            </a:ext>
          </a:extLst>
        </a:blip>
        <a:srcRect/>
        <a:stretch>
          <a:fillRect/>
        </a:stretch>
      </xdr:blipFill>
      <xdr:spPr bwMode="auto">
        <a:xfrm>
          <a:off x="4828040" y="104701372"/>
          <a:ext cx="3743689" cy="2517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294373</xdr:colOff>
      <xdr:row>501</xdr:row>
      <xdr:rowOff>107797</xdr:rowOff>
    </xdr:from>
    <xdr:to>
      <xdr:col>6</xdr:col>
      <xdr:colOff>774160</xdr:colOff>
      <xdr:row>514</xdr:row>
      <xdr:rowOff>101753</xdr:rowOff>
    </xdr:to>
    <xdr:pic>
      <xdr:nvPicPr>
        <xdr:cNvPr id="63" name="Imagen 62">
          <a:extLst>
            <a:ext uri="{FF2B5EF4-FFF2-40B4-BE49-F238E27FC236}">
              <a16:creationId xmlns:a16="http://schemas.microsoft.com/office/drawing/2014/main" id="{7677C67C-AEA7-4689-9B1A-6CE00086C3ED}"/>
            </a:ext>
          </a:extLst>
        </xdr:cNvPr>
        <xdr:cNvPicPr>
          <a:picLocks noChangeAspect="1" noChangeArrowheads="1"/>
        </xdr:cNvPicPr>
      </xdr:nvPicPr>
      <xdr:blipFill>
        <a:blip xmlns:r="http://schemas.openxmlformats.org/officeDocument/2006/relationships" r:embed="rId60" cstate="screen">
          <a:extLst>
            <a:ext uri="{28A0092B-C50C-407E-A947-70E740481C1C}">
              <a14:useLocalDpi xmlns:a14="http://schemas.microsoft.com/office/drawing/2010/main"/>
            </a:ext>
          </a:extLst>
        </a:blip>
        <a:srcRect/>
        <a:stretch>
          <a:fillRect/>
        </a:stretch>
      </xdr:blipFill>
      <xdr:spPr bwMode="auto">
        <a:xfrm>
          <a:off x="538213" y="104783737"/>
          <a:ext cx="3520167" cy="23713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164614</xdr:colOff>
      <xdr:row>76</xdr:row>
      <xdr:rowOff>102272</xdr:rowOff>
    </xdr:from>
    <xdr:ext cx="3755036" cy="2108930"/>
    <xdr:pic>
      <xdr:nvPicPr>
        <xdr:cNvPr id="64" name="Imagen 63">
          <a:extLst>
            <a:ext uri="{FF2B5EF4-FFF2-40B4-BE49-F238E27FC236}">
              <a16:creationId xmlns:a16="http://schemas.microsoft.com/office/drawing/2014/main" id="{0B2E5664-53F4-4F0D-8022-3441B5318120}"/>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408454" y="17460632"/>
          <a:ext cx="3755036" cy="2108930"/>
        </a:xfrm>
        <a:prstGeom prst="rect">
          <a:avLst/>
        </a:prstGeom>
      </xdr:spPr>
    </xdr:pic>
    <xdr:clientData/>
  </xdr:oneCellAnchor>
  <xdr:oneCellAnchor>
    <xdr:from>
      <xdr:col>7</xdr:col>
      <xdr:colOff>124756</xdr:colOff>
      <xdr:row>75</xdr:row>
      <xdr:rowOff>145718</xdr:rowOff>
    </xdr:from>
    <xdr:ext cx="4120507" cy="2317315"/>
    <xdr:pic>
      <xdr:nvPicPr>
        <xdr:cNvPr id="65" name="Imagen 64">
          <a:extLst>
            <a:ext uri="{FF2B5EF4-FFF2-40B4-BE49-F238E27FC236}">
              <a16:creationId xmlns:a16="http://schemas.microsoft.com/office/drawing/2014/main" id="{702DBD4A-853A-4B32-BFE0-8C510C42D53B}"/>
            </a:ext>
          </a:extLst>
        </xdr:cNvPr>
        <xdr:cNvPicPr>
          <a:picLocks noChangeAspect="1"/>
        </xdr:cNvPicPr>
      </xdr:nvPicPr>
      <xdr:blipFill>
        <a:blip xmlns:r="http://schemas.openxmlformats.org/officeDocument/2006/relationships" r:embed="rId62" cstate="screen">
          <a:extLst>
            <a:ext uri="{28A0092B-C50C-407E-A947-70E740481C1C}">
              <a14:useLocalDpi xmlns:a14="http://schemas.microsoft.com/office/drawing/2010/main"/>
            </a:ext>
          </a:extLst>
        </a:blip>
        <a:stretch>
          <a:fillRect/>
        </a:stretch>
      </xdr:blipFill>
      <xdr:spPr>
        <a:xfrm>
          <a:off x="4529116" y="17328818"/>
          <a:ext cx="4120507" cy="2317315"/>
        </a:xfrm>
        <a:prstGeom prst="rect">
          <a:avLst/>
        </a:prstGeom>
      </xdr:spPr>
    </xdr:pic>
    <xdr:clientData/>
  </xdr:oneCellAnchor>
  <xdr:oneCellAnchor>
    <xdr:from>
      <xdr:col>1</xdr:col>
      <xdr:colOff>121552</xdr:colOff>
      <xdr:row>92</xdr:row>
      <xdr:rowOff>7022</xdr:rowOff>
    </xdr:from>
    <xdr:ext cx="3745915" cy="2108930"/>
    <xdr:pic>
      <xdr:nvPicPr>
        <xdr:cNvPr id="66" name="Imagen 65">
          <a:extLst>
            <a:ext uri="{FF2B5EF4-FFF2-40B4-BE49-F238E27FC236}">
              <a16:creationId xmlns:a16="http://schemas.microsoft.com/office/drawing/2014/main" id="{1A35890F-9265-4DE6-9063-624BE14662ED}"/>
            </a:ext>
          </a:extLst>
        </xdr:cNvPr>
        <xdr:cNvPicPr>
          <a:picLocks noChangeAspect="1"/>
        </xdr:cNvPicPr>
      </xdr:nvPicPr>
      <xdr:blipFill>
        <a:blip xmlns:r="http://schemas.openxmlformats.org/officeDocument/2006/relationships" r:embed="rId63" cstate="screen">
          <a:extLst>
            <a:ext uri="{28A0092B-C50C-407E-A947-70E740481C1C}">
              <a14:useLocalDpi xmlns:a14="http://schemas.microsoft.com/office/drawing/2010/main"/>
            </a:ext>
          </a:extLst>
        </a:blip>
        <a:stretch>
          <a:fillRect/>
        </a:stretch>
      </xdr:blipFill>
      <xdr:spPr>
        <a:xfrm>
          <a:off x="365392" y="20299082"/>
          <a:ext cx="3745915" cy="2108930"/>
        </a:xfrm>
        <a:prstGeom prst="rect">
          <a:avLst/>
        </a:prstGeom>
      </xdr:spPr>
    </xdr:pic>
    <xdr:clientData/>
  </xdr:oneCellAnchor>
  <xdr:oneCellAnchor>
    <xdr:from>
      <xdr:col>7</xdr:col>
      <xdr:colOff>112722</xdr:colOff>
      <xdr:row>91</xdr:row>
      <xdr:rowOff>107618</xdr:rowOff>
    </xdr:from>
    <xdr:ext cx="4125523" cy="2317315"/>
    <xdr:pic>
      <xdr:nvPicPr>
        <xdr:cNvPr id="67" name="Imagen 66">
          <a:extLst>
            <a:ext uri="{FF2B5EF4-FFF2-40B4-BE49-F238E27FC236}">
              <a16:creationId xmlns:a16="http://schemas.microsoft.com/office/drawing/2014/main" id="{B364950C-3A5F-44C8-AAF7-F1CBD30A6748}"/>
            </a:ext>
          </a:extLst>
        </xdr:cNvPr>
        <xdr:cNvPicPr>
          <a:picLocks noChangeAspect="1"/>
        </xdr:cNvPicPr>
      </xdr:nvPicPr>
      <xdr:blipFill>
        <a:blip xmlns:r="http://schemas.openxmlformats.org/officeDocument/2006/relationships" r:embed="rId64" cstate="screen">
          <a:extLst>
            <a:ext uri="{28A0092B-C50C-407E-A947-70E740481C1C}">
              <a14:useLocalDpi xmlns:a14="http://schemas.microsoft.com/office/drawing/2010/main"/>
            </a:ext>
          </a:extLst>
        </a:blip>
        <a:stretch>
          <a:fillRect/>
        </a:stretch>
      </xdr:blipFill>
      <xdr:spPr>
        <a:xfrm>
          <a:off x="4517082" y="20224418"/>
          <a:ext cx="4125523" cy="2317315"/>
        </a:xfrm>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78129235-2AF8-4A1A-B900-D51B469922E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772BAE06-B3D9-48EE-A0A7-27E54AE34FA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7</xdr:col>
      <xdr:colOff>112721</xdr:colOff>
      <xdr:row>6</xdr:row>
      <xdr:rowOff>186326</xdr:rowOff>
    </xdr:from>
    <xdr:to>
      <xdr:col>11</xdr:col>
      <xdr:colOff>494920</xdr:colOff>
      <xdr:row>19</xdr:row>
      <xdr:rowOff>22127</xdr:rowOff>
    </xdr:to>
    <xdr:pic>
      <xdr:nvPicPr>
        <xdr:cNvPr id="4" name="Imagen 3">
          <a:extLst>
            <a:ext uri="{FF2B5EF4-FFF2-40B4-BE49-F238E27FC236}">
              <a16:creationId xmlns:a16="http://schemas.microsoft.com/office/drawing/2014/main" id="{80A73388-E7BD-48AE-9A9E-0F45D7B4ECEA}"/>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517081" y="1923686"/>
          <a:ext cx="4230299" cy="2213241"/>
        </a:xfrm>
        <a:prstGeom prst="rect">
          <a:avLst/>
        </a:prstGeom>
      </xdr:spPr>
    </xdr:pic>
    <xdr:clientData/>
  </xdr:twoCellAnchor>
  <xdr:twoCellAnchor editAs="oneCell">
    <xdr:from>
      <xdr:col>2</xdr:col>
      <xdr:colOff>114149</xdr:colOff>
      <xdr:row>7</xdr:row>
      <xdr:rowOff>181156</xdr:rowOff>
    </xdr:from>
    <xdr:to>
      <xdr:col>6</xdr:col>
      <xdr:colOff>893538</xdr:colOff>
      <xdr:row>17</xdr:row>
      <xdr:rowOff>181600</xdr:rowOff>
    </xdr:to>
    <xdr:pic>
      <xdr:nvPicPr>
        <xdr:cNvPr id="5" name="Imagen 4">
          <a:extLst>
            <a:ext uri="{FF2B5EF4-FFF2-40B4-BE49-F238E27FC236}">
              <a16:creationId xmlns:a16="http://schemas.microsoft.com/office/drawing/2014/main" id="{6B02F5DA-A6BC-4C9B-A6F4-F1B339D4750C}"/>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678029" y="2101396"/>
          <a:ext cx="3499729" cy="1829244"/>
        </a:xfrm>
        <a:prstGeom prst="rect">
          <a:avLst/>
        </a:prstGeom>
      </xdr:spPr>
    </xdr:pic>
    <xdr:clientData/>
  </xdr:twoCellAnchor>
  <xdr:twoCellAnchor editAs="oneCell">
    <xdr:from>
      <xdr:col>7</xdr:col>
      <xdr:colOff>256243</xdr:colOff>
      <xdr:row>24</xdr:row>
      <xdr:rowOff>9303</xdr:rowOff>
    </xdr:from>
    <xdr:to>
      <xdr:col>11</xdr:col>
      <xdr:colOff>265673</xdr:colOff>
      <xdr:row>36</xdr:row>
      <xdr:rowOff>132473</xdr:rowOff>
    </xdr:to>
    <xdr:pic>
      <xdr:nvPicPr>
        <xdr:cNvPr id="6" name="Imagen 5">
          <a:extLst>
            <a:ext uri="{FF2B5EF4-FFF2-40B4-BE49-F238E27FC236}">
              <a16:creationId xmlns:a16="http://schemas.microsoft.com/office/drawing/2014/main" id="{885E5679-B513-4961-BBD7-F67455645B1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660603" y="5610003"/>
          <a:ext cx="3857530" cy="2073890"/>
        </a:xfrm>
        <a:prstGeom prst="rect">
          <a:avLst/>
        </a:prstGeom>
      </xdr:spPr>
    </xdr:pic>
    <xdr:clientData/>
  </xdr:twoCellAnchor>
  <xdr:twoCellAnchor editAs="oneCell">
    <xdr:from>
      <xdr:col>1</xdr:col>
      <xdr:colOff>119271</xdr:colOff>
      <xdr:row>24</xdr:row>
      <xdr:rowOff>3400</xdr:rowOff>
    </xdr:from>
    <xdr:to>
      <xdr:col>6</xdr:col>
      <xdr:colOff>916996</xdr:colOff>
      <xdr:row>36</xdr:row>
      <xdr:rowOff>128850</xdr:rowOff>
    </xdr:to>
    <xdr:pic>
      <xdr:nvPicPr>
        <xdr:cNvPr id="7" name="Imagen 6">
          <a:extLst>
            <a:ext uri="{FF2B5EF4-FFF2-40B4-BE49-F238E27FC236}">
              <a16:creationId xmlns:a16="http://schemas.microsoft.com/office/drawing/2014/main" id="{494FFBF7-CF03-4376-B22F-526BF2F1A6D9}"/>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63111" y="5604100"/>
          <a:ext cx="3838105" cy="2076170"/>
        </a:xfrm>
        <a:prstGeom prst="rect">
          <a:avLst/>
        </a:prstGeom>
      </xdr:spPr>
    </xdr:pic>
    <xdr:clientData/>
  </xdr:twoCellAnchor>
  <xdr:twoCellAnchor editAs="oneCell">
    <xdr:from>
      <xdr:col>7</xdr:col>
      <xdr:colOff>118739</xdr:colOff>
      <xdr:row>39</xdr:row>
      <xdr:rowOff>123160</xdr:rowOff>
    </xdr:from>
    <xdr:to>
      <xdr:col>11</xdr:col>
      <xdr:colOff>498429</xdr:colOff>
      <xdr:row>51</xdr:row>
      <xdr:rowOff>151967</xdr:rowOff>
    </xdr:to>
    <xdr:pic>
      <xdr:nvPicPr>
        <xdr:cNvPr id="8" name="Imagen 7">
          <a:extLst>
            <a:ext uri="{FF2B5EF4-FFF2-40B4-BE49-F238E27FC236}">
              <a16:creationId xmlns:a16="http://schemas.microsoft.com/office/drawing/2014/main" id="{1B8FF99C-5F4C-47A1-823C-DDDC5132C556}"/>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523099" y="8291800"/>
          <a:ext cx="4227790" cy="2223367"/>
        </a:xfrm>
        <a:prstGeom prst="rect">
          <a:avLst/>
        </a:prstGeom>
      </xdr:spPr>
    </xdr:pic>
    <xdr:clientData/>
  </xdr:twoCellAnchor>
  <xdr:twoCellAnchor editAs="oneCell">
    <xdr:from>
      <xdr:col>1</xdr:col>
      <xdr:colOff>147846</xdr:colOff>
      <xdr:row>40</xdr:row>
      <xdr:rowOff>60550</xdr:rowOff>
    </xdr:from>
    <xdr:to>
      <xdr:col>6</xdr:col>
      <xdr:colOff>945571</xdr:colOff>
      <xdr:row>51</xdr:row>
      <xdr:rowOff>71700</xdr:rowOff>
    </xdr:to>
    <xdr:pic>
      <xdr:nvPicPr>
        <xdr:cNvPr id="9" name="Imagen 8">
          <a:extLst>
            <a:ext uri="{FF2B5EF4-FFF2-40B4-BE49-F238E27FC236}">
              <a16:creationId xmlns:a16="http://schemas.microsoft.com/office/drawing/2014/main" id="{BD684515-4EB5-4F3C-B3C6-6CFAFDD2867D}"/>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391686" y="8412070"/>
          <a:ext cx="3838105" cy="2022830"/>
        </a:xfrm>
        <a:prstGeom prst="rect">
          <a:avLst/>
        </a:prstGeom>
      </xdr:spPr>
    </xdr:pic>
    <xdr:clientData/>
  </xdr:twoCellAnchor>
  <xdr:twoCellAnchor editAs="oneCell">
    <xdr:from>
      <xdr:col>7</xdr:col>
      <xdr:colOff>129262</xdr:colOff>
      <xdr:row>56</xdr:row>
      <xdr:rowOff>2843</xdr:rowOff>
    </xdr:from>
    <xdr:to>
      <xdr:col>11</xdr:col>
      <xdr:colOff>516477</xdr:colOff>
      <xdr:row>68</xdr:row>
      <xdr:rowOff>34158</xdr:rowOff>
    </xdr:to>
    <xdr:pic>
      <xdr:nvPicPr>
        <xdr:cNvPr id="10" name="Imagen 9">
          <a:extLst>
            <a:ext uri="{FF2B5EF4-FFF2-40B4-BE49-F238E27FC236}">
              <a16:creationId xmlns:a16="http://schemas.microsoft.com/office/drawing/2014/main" id="{A382E5E0-4844-4F09-B202-4514E530EDC7}"/>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533622" y="11227103"/>
          <a:ext cx="4235315" cy="2225875"/>
        </a:xfrm>
        <a:prstGeom prst="rect">
          <a:avLst/>
        </a:prstGeom>
      </xdr:spPr>
    </xdr:pic>
    <xdr:clientData/>
  </xdr:twoCellAnchor>
  <xdr:twoCellAnchor editAs="oneCell">
    <xdr:from>
      <xdr:col>1</xdr:col>
      <xdr:colOff>147846</xdr:colOff>
      <xdr:row>56</xdr:row>
      <xdr:rowOff>60550</xdr:rowOff>
    </xdr:from>
    <xdr:to>
      <xdr:col>6</xdr:col>
      <xdr:colOff>945571</xdr:colOff>
      <xdr:row>67</xdr:row>
      <xdr:rowOff>71700</xdr:rowOff>
    </xdr:to>
    <xdr:pic>
      <xdr:nvPicPr>
        <xdr:cNvPr id="11" name="Imagen 10">
          <a:extLst>
            <a:ext uri="{FF2B5EF4-FFF2-40B4-BE49-F238E27FC236}">
              <a16:creationId xmlns:a16="http://schemas.microsoft.com/office/drawing/2014/main" id="{F7C530DD-D969-4E81-860D-3C04E933D7FA}"/>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91686" y="11284810"/>
          <a:ext cx="3838105" cy="2022830"/>
        </a:xfrm>
        <a:prstGeom prst="rect">
          <a:avLst/>
        </a:prstGeom>
      </xdr:spPr>
    </xdr:pic>
    <xdr:clientData/>
  </xdr:twoCellAnchor>
  <xdr:twoCellAnchor editAs="oneCell">
    <xdr:from>
      <xdr:col>1</xdr:col>
      <xdr:colOff>145564</xdr:colOff>
      <xdr:row>72</xdr:row>
      <xdr:rowOff>73697</xdr:rowOff>
    </xdr:from>
    <xdr:to>
      <xdr:col>6</xdr:col>
      <xdr:colOff>947850</xdr:colOff>
      <xdr:row>83</xdr:row>
      <xdr:rowOff>87127</xdr:rowOff>
    </xdr:to>
    <xdr:pic>
      <xdr:nvPicPr>
        <xdr:cNvPr id="12" name="Imagen 11">
          <a:extLst>
            <a:ext uri="{FF2B5EF4-FFF2-40B4-BE49-F238E27FC236}">
              <a16:creationId xmlns:a16="http://schemas.microsoft.com/office/drawing/2014/main" id="{3587B17B-4E99-4FB1-A3EE-8BBF23BD028A}"/>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89404" y="14170697"/>
          <a:ext cx="3842666" cy="2025110"/>
        </a:xfrm>
        <a:prstGeom prst="rect">
          <a:avLst/>
        </a:prstGeom>
      </xdr:spPr>
    </xdr:pic>
    <xdr:clientData/>
  </xdr:twoCellAnchor>
  <xdr:twoCellAnchor editAs="oneCell">
    <xdr:from>
      <xdr:col>7</xdr:col>
      <xdr:colOff>138787</xdr:colOff>
      <xdr:row>71</xdr:row>
      <xdr:rowOff>177801</xdr:rowOff>
    </xdr:from>
    <xdr:to>
      <xdr:col>11</xdr:col>
      <xdr:colOff>526002</xdr:colOff>
      <xdr:row>84</xdr:row>
      <xdr:rowOff>21124</xdr:rowOff>
    </xdr:to>
    <xdr:pic>
      <xdr:nvPicPr>
        <xdr:cNvPr id="13" name="Imagen 12">
          <a:extLst>
            <a:ext uri="{FF2B5EF4-FFF2-40B4-BE49-F238E27FC236}">
              <a16:creationId xmlns:a16="http://schemas.microsoft.com/office/drawing/2014/main" id="{0387A899-607C-4FA5-8C2D-824134CD5E5B}"/>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543147" y="14091921"/>
          <a:ext cx="4235315" cy="222076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C8BBC40C-A18C-47B9-9315-74FE80F760F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618EA206-1242-4805-856D-FBC9AA15EFC5}"/>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143292</xdr:colOff>
      <xdr:row>6</xdr:row>
      <xdr:rowOff>42137</xdr:rowOff>
    </xdr:from>
    <xdr:to>
      <xdr:col>6</xdr:col>
      <xdr:colOff>741000</xdr:colOff>
      <xdr:row>19</xdr:row>
      <xdr:rowOff>109165</xdr:rowOff>
    </xdr:to>
    <xdr:pic>
      <xdr:nvPicPr>
        <xdr:cNvPr id="4" name="Imagen 3">
          <a:extLst>
            <a:ext uri="{FF2B5EF4-FFF2-40B4-BE49-F238E27FC236}">
              <a16:creationId xmlns:a16="http://schemas.microsoft.com/office/drawing/2014/main" id="{88FE89EF-4FBD-4C6F-8D33-794E35FBA3AD}"/>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87132" y="1779497"/>
          <a:ext cx="3638088" cy="2444468"/>
        </a:xfrm>
        <a:prstGeom prst="rect">
          <a:avLst/>
        </a:prstGeom>
      </xdr:spPr>
    </xdr:pic>
    <xdr:clientData/>
  </xdr:twoCellAnchor>
  <xdr:twoCellAnchor editAs="oneCell">
    <xdr:from>
      <xdr:col>1</xdr:col>
      <xdr:colOff>128796</xdr:colOff>
      <xdr:row>56</xdr:row>
      <xdr:rowOff>79600</xdr:rowOff>
    </xdr:from>
    <xdr:to>
      <xdr:col>6</xdr:col>
      <xdr:colOff>926521</xdr:colOff>
      <xdr:row>67</xdr:row>
      <xdr:rowOff>90750</xdr:rowOff>
    </xdr:to>
    <xdr:pic>
      <xdr:nvPicPr>
        <xdr:cNvPr id="5" name="Imagen 4">
          <a:extLst>
            <a:ext uri="{FF2B5EF4-FFF2-40B4-BE49-F238E27FC236}">
              <a16:creationId xmlns:a16="http://schemas.microsoft.com/office/drawing/2014/main" id="{7FC15BB5-4F8B-446B-BF5D-0C74750244FB}"/>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72636" y="11319100"/>
          <a:ext cx="3838105" cy="2022830"/>
        </a:xfrm>
        <a:prstGeom prst="rect">
          <a:avLst/>
        </a:prstGeom>
      </xdr:spPr>
    </xdr:pic>
    <xdr:clientData/>
  </xdr:twoCellAnchor>
  <xdr:twoCellAnchor editAs="oneCell">
    <xdr:from>
      <xdr:col>7</xdr:col>
      <xdr:colOff>475318</xdr:colOff>
      <xdr:row>56</xdr:row>
      <xdr:rowOff>177132</xdr:rowOff>
    </xdr:from>
    <xdr:to>
      <xdr:col>11</xdr:col>
      <xdr:colOff>484748</xdr:colOff>
      <xdr:row>68</xdr:row>
      <xdr:rowOff>841</xdr:rowOff>
    </xdr:to>
    <xdr:pic>
      <xdr:nvPicPr>
        <xdr:cNvPr id="6" name="Imagen 5">
          <a:extLst>
            <a:ext uri="{FF2B5EF4-FFF2-40B4-BE49-F238E27FC236}">
              <a16:creationId xmlns:a16="http://schemas.microsoft.com/office/drawing/2014/main" id="{C561A159-A026-42F7-AF9C-67588644090C}"/>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879678" y="11416632"/>
          <a:ext cx="3857530" cy="2018269"/>
        </a:xfrm>
        <a:prstGeom prst="rect">
          <a:avLst/>
        </a:prstGeom>
      </xdr:spPr>
    </xdr:pic>
    <xdr:clientData/>
  </xdr:twoCellAnchor>
  <xdr:twoCellAnchor editAs="oneCell">
    <xdr:from>
      <xdr:col>7</xdr:col>
      <xdr:colOff>129262</xdr:colOff>
      <xdr:row>71</xdr:row>
      <xdr:rowOff>180310</xdr:rowOff>
    </xdr:from>
    <xdr:to>
      <xdr:col>11</xdr:col>
      <xdr:colOff>516477</xdr:colOff>
      <xdr:row>84</xdr:row>
      <xdr:rowOff>18617</xdr:rowOff>
    </xdr:to>
    <xdr:pic>
      <xdr:nvPicPr>
        <xdr:cNvPr id="7" name="Imagen 6">
          <a:extLst>
            <a:ext uri="{FF2B5EF4-FFF2-40B4-BE49-F238E27FC236}">
              <a16:creationId xmlns:a16="http://schemas.microsoft.com/office/drawing/2014/main" id="{FDFFEF97-67B3-483C-9F18-595BE741BC51}"/>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533622" y="14109670"/>
          <a:ext cx="4235315" cy="2215747"/>
        </a:xfrm>
        <a:prstGeom prst="rect">
          <a:avLst/>
        </a:prstGeom>
      </xdr:spPr>
    </xdr:pic>
    <xdr:clientData/>
  </xdr:twoCellAnchor>
  <xdr:twoCellAnchor editAs="oneCell">
    <xdr:from>
      <xdr:col>7</xdr:col>
      <xdr:colOff>113721</xdr:colOff>
      <xdr:row>6</xdr:row>
      <xdr:rowOff>57483</xdr:rowOff>
    </xdr:from>
    <xdr:to>
      <xdr:col>11</xdr:col>
      <xdr:colOff>503443</xdr:colOff>
      <xdr:row>18</xdr:row>
      <xdr:rowOff>93815</xdr:rowOff>
    </xdr:to>
    <xdr:pic>
      <xdr:nvPicPr>
        <xdr:cNvPr id="8" name="Imagen 7">
          <a:extLst>
            <a:ext uri="{FF2B5EF4-FFF2-40B4-BE49-F238E27FC236}">
              <a16:creationId xmlns:a16="http://schemas.microsoft.com/office/drawing/2014/main" id="{D5DD6ACE-9829-4B2D-A59F-33FFFC0BFE43}"/>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518081" y="1794843"/>
          <a:ext cx="4237822" cy="2230892"/>
        </a:xfrm>
        <a:prstGeom prst="rect">
          <a:avLst/>
        </a:prstGeom>
      </xdr:spPr>
    </xdr:pic>
    <xdr:clientData/>
  </xdr:twoCellAnchor>
  <xdr:twoCellAnchor editAs="oneCell">
    <xdr:from>
      <xdr:col>2</xdr:col>
      <xdr:colOff>75126</xdr:colOff>
      <xdr:row>22</xdr:row>
      <xdr:rowOff>46960</xdr:rowOff>
    </xdr:from>
    <xdr:to>
      <xdr:col>6</xdr:col>
      <xdr:colOff>561566</xdr:colOff>
      <xdr:row>35</xdr:row>
      <xdr:rowOff>199592</xdr:rowOff>
    </xdr:to>
    <xdr:pic>
      <xdr:nvPicPr>
        <xdr:cNvPr id="9" name="Imagen 8">
          <a:extLst>
            <a:ext uri="{FF2B5EF4-FFF2-40B4-BE49-F238E27FC236}">
              <a16:creationId xmlns:a16="http://schemas.microsoft.com/office/drawing/2014/main" id="{31504DF2-E304-45F2-AC8B-428DBD0B223D}"/>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639006" y="4725640"/>
          <a:ext cx="3206780" cy="2278612"/>
        </a:xfrm>
        <a:prstGeom prst="rect">
          <a:avLst/>
        </a:prstGeom>
      </xdr:spPr>
    </xdr:pic>
    <xdr:clientData/>
  </xdr:twoCellAnchor>
  <xdr:twoCellAnchor editAs="oneCell">
    <xdr:from>
      <xdr:col>7</xdr:col>
      <xdr:colOff>128264</xdr:colOff>
      <xdr:row>87</xdr:row>
      <xdr:rowOff>183818</xdr:rowOff>
    </xdr:from>
    <xdr:to>
      <xdr:col>11</xdr:col>
      <xdr:colOff>507954</xdr:colOff>
      <xdr:row>100</xdr:row>
      <xdr:rowOff>24633</xdr:rowOff>
    </xdr:to>
    <xdr:pic>
      <xdr:nvPicPr>
        <xdr:cNvPr id="10" name="Imagen 9">
          <a:extLst>
            <a:ext uri="{FF2B5EF4-FFF2-40B4-BE49-F238E27FC236}">
              <a16:creationId xmlns:a16="http://schemas.microsoft.com/office/drawing/2014/main" id="{47CB7474-CB89-4E6F-BCEA-44ABEBFFF774}"/>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532624" y="17046878"/>
          <a:ext cx="4227790" cy="2218255"/>
        </a:xfrm>
        <a:prstGeom prst="rect">
          <a:avLst/>
        </a:prstGeom>
      </xdr:spPr>
    </xdr:pic>
    <xdr:clientData/>
  </xdr:twoCellAnchor>
  <xdr:twoCellAnchor editAs="oneCell">
    <xdr:from>
      <xdr:col>1</xdr:col>
      <xdr:colOff>126514</xdr:colOff>
      <xdr:row>72</xdr:row>
      <xdr:rowOff>18828</xdr:rowOff>
    </xdr:from>
    <xdr:to>
      <xdr:col>6</xdr:col>
      <xdr:colOff>928800</xdr:colOff>
      <xdr:row>83</xdr:row>
      <xdr:rowOff>27698</xdr:rowOff>
    </xdr:to>
    <xdr:pic>
      <xdr:nvPicPr>
        <xdr:cNvPr id="11" name="Imagen 10">
          <a:extLst>
            <a:ext uri="{FF2B5EF4-FFF2-40B4-BE49-F238E27FC236}">
              <a16:creationId xmlns:a16="http://schemas.microsoft.com/office/drawing/2014/main" id="{0442CB81-690B-4292-8616-6275A937F9CD}"/>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70354" y="14131068"/>
          <a:ext cx="3842666" cy="2020550"/>
        </a:xfrm>
        <a:prstGeom prst="rect">
          <a:avLst/>
        </a:prstGeom>
      </xdr:spPr>
    </xdr:pic>
    <xdr:clientData/>
  </xdr:twoCellAnchor>
  <xdr:twoCellAnchor editAs="oneCell">
    <xdr:from>
      <xdr:col>1</xdr:col>
      <xdr:colOff>178702</xdr:colOff>
      <xdr:row>88</xdr:row>
      <xdr:rowOff>28353</xdr:rowOff>
    </xdr:from>
    <xdr:to>
      <xdr:col>6</xdr:col>
      <xdr:colOff>971867</xdr:colOff>
      <xdr:row>99</xdr:row>
      <xdr:rowOff>37223</xdr:rowOff>
    </xdr:to>
    <xdr:pic>
      <xdr:nvPicPr>
        <xdr:cNvPr id="12" name="Imagen 11">
          <a:extLst>
            <a:ext uri="{FF2B5EF4-FFF2-40B4-BE49-F238E27FC236}">
              <a16:creationId xmlns:a16="http://schemas.microsoft.com/office/drawing/2014/main" id="{CE0485E8-DE42-42E2-8DED-7738909980EB}"/>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22542" y="17074293"/>
          <a:ext cx="3833545" cy="2020550"/>
        </a:xfrm>
        <a:prstGeom prst="rect">
          <a:avLst/>
        </a:prstGeom>
      </xdr:spPr>
    </xdr:pic>
    <xdr:clientData/>
  </xdr:twoCellAnchor>
  <xdr:twoCellAnchor editAs="oneCell">
    <xdr:from>
      <xdr:col>7</xdr:col>
      <xdr:colOff>294343</xdr:colOff>
      <xdr:row>23</xdr:row>
      <xdr:rowOff>95028</xdr:rowOff>
    </xdr:from>
    <xdr:to>
      <xdr:col>11</xdr:col>
      <xdr:colOff>303773</xdr:colOff>
      <xdr:row>35</xdr:row>
      <xdr:rowOff>218198</xdr:rowOff>
    </xdr:to>
    <xdr:pic>
      <xdr:nvPicPr>
        <xdr:cNvPr id="13" name="Imagen 12">
          <a:extLst>
            <a:ext uri="{FF2B5EF4-FFF2-40B4-BE49-F238E27FC236}">
              <a16:creationId xmlns:a16="http://schemas.microsoft.com/office/drawing/2014/main" id="{88CBDAE7-994E-460B-8F26-C3D64D994AB1}"/>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698703" y="4948968"/>
          <a:ext cx="3857530" cy="2073890"/>
        </a:xfrm>
        <a:prstGeom prst="rect">
          <a:avLst/>
        </a:prstGeom>
      </xdr:spPr>
    </xdr:pic>
    <xdr:clientData/>
  </xdr:twoCellAnchor>
  <xdr:twoCellAnchor editAs="oneCell">
    <xdr:from>
      <xdr:col>7</xdr:col>
      <xdr:colOff>306149</xdr:colOff>
      <xdr:row>105</xdr:row>
      <xdr:rowOff>169886</xdr:rowOff>
    </xdr:from>
    <xdr:to>
      <xdr:col>11</xdr:col>
      <xdr:colOff>311019</xdr:colOff>
      <xdr:row>116</xdr:row>
      <xdr:rowOff>171918</xdr:rowOff>
    </xdr:to>
    <xdr:pic>
      <xdr:nvPicPr>
        <xdr:cNvPr id="14" name="Imagen 13">
          <a:extLst>
            <a:ext uri="{FF2B5EF4-FFF2-40B4-BE49-F238E27FC236}">
              <a16:creationId xmlns:a16="http://schemas.microsoft.com/office/drawing/2014/main" id="{4D64E99C-1237-4ECC-9F6E-AC3A1687225A}"/>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710509" y="21353486"/>
          <a:ext cx="3852970" cy="2013712"/>
        </a:xfrm>
        <a:prstGeom prst="rect">
          <a:avLst/>
        </a:prstGeom>
      </xdr:spPr>
    </xdr:pic>
    <xdr:clientData/>
  </xdr:twoCellAnchor>
  <xdr:twoCellAnchor editAs="oneCell">
    <xdr:from>
      <xdr:col>2</xdr:col>
      <xdr:colOff>34075</xdr:colOff>
      <xdr:row>104</xdr:row>
      <xdr:rowOff>93144</xdr:rowOff>
    </xdr:from>
    <xdr:to>
      <xdr:col>6</xdr:col>
      <xdr:colOff>802655</xdr:colOff>
      <xdr:row>117</xdr:row>
      <xdr:rowOff>162932</xdr:rowOff>
    </xdr:to>
    <xdr:pic>
      <xdr:nvPicPr>
        <xdr:cNvPr id="15" name="Imagen 14">
          <a:extLst>
            <a:ext uri="{FF2B5EF4-FFF2-40B4-BE49-F238E27FC236}">
              <a16:creationId xmlns:a16="http://schemas.microsoft.com/office/drawing/2014/main" id="{BB628614-DAB5-48C5-A9A6-C7AA8822ECF2}"/>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597955" y="21093864"/>
          <a:ext cx="3488920" cy="2447228"/>
        </a:xfrm>
        <a:prstGeom prst="rect">
          <a:avLst/>
        </a:prstGeom>
      </xdr:spPr>
    </xdr:pic>
    <xdr:clientData/>
  </xdr:twoCellAnchor>
  <xdr:twoCellAnchor editAs="oneCell">
    <xdr:from>
      <xdr:col>7</xdr:col>
      <xdr:colOff>135280</xdr:colOff>
      <xdr:row>121</xdr:row>
      <xdr:rowOff>161260</xdr:rowOff>
    </xdr:from>
    <xdr:to>
      <xdr:col>11</xdr:col>
      <xdr:colOff>519986</xdr:colOff>
      <xdr:row>133</xdr:row>
      <xdr:rowOff>182447</xdr:rowOff>
    </xdr:to>
    <xdr:pic>
      <xdr:nvPicPr>
        <xdr:cNvPr id="16" name="Imagen 15">
          <a:extLst>
            <a:ext uri="{FF2B5EF4-FFF2-40B4-BE49-F238E27FC236}">
              <a16:creationId xmlns:a16="http://schemas.microsoft.com/office/drawing/2014/main" id="{B43ADE09-1D97-421B-85EE-9DAE9FF04525}"/>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539640" y="24674800"/>
          <a:ext cx="4232806" cy="2215747"/>
        </a:xfrm>
        <a:prstGeom prst="rect">
          <a:avLst/>
        </a:prstGeom>
      </xdr:spPr>
    </xdr:pic>
    <xdr:clientData/>
  </xdr:twoCellAnchor>
  <xdr:twoCellAnchor editAs="oneCell">
    <xdr:from>
      <xdr:col>1</xdr:col>
      <xdr:colOff>115649</xdr:colOff>
      <xdr:row>122</xdr:row>
      <xdr:rowOff>114078</xdr:rowOff>
    </xdr:from>
    <xdr:to>
      <xdr:col>6</xdr:col>
      <xdr:colOff>911094</xdr:colOff>
      <xdr:row>133</xdr:row>
      <xdr:rowOff>122948</xdr:rowOff>
    </xdr:to>
    <xdr:pic>
      <xdr:nvPicPr>
        <xdr:cNvPr id="17" name="Imagen 16">
          <a:extLst>
            <a:ext uri="{FF2B5EF4-FFF2-40B4-BE49-F238E27FC236}">
              <a16:creationId xmlns:a16="http://schemas.microsoft.com/office/drawing/2014/main" id="{E41C7942-1E32-422F-96AA-330EA07D4E5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359489" y="24810498"/>
          <a:ext cx="3835825" cy="2020550"/>
        </a:xfrm>
        <a:prstGeom prst="rect">
          <a:avLst/>
        </a:prstGeom>
      </xdr:spPr>
    </xdr:pic>
    <xdr:clientData/>
  </xdr:twoCellAnchor>
  <xdr:twoCellAnchor editAs="oneCell">
    <xdr:from>
      <xdr:col>7</xdr:col>
      <xdr:colOff>175889</xdr:colOff>
      <xdr:row>138</xdr:row>
      <xdr:rowOff>18385</xdr:rowOff>
    </xdr:from>
    <xdr:to>
      <xdr:col>11</xdr:col>
      <xdr:colOff>555579</xdr:colOff>
      <xdr:row>150</xdr:row>
      <xdr:rowOff>47192</xdr:rowOff>
    </xdr:to>
    <xdr:pic>
      <xdr:nvPicPr>
        <xdr:cNvPr id="18" name="Imagen 17">
          <a:extLst>
            <a:ext uri="{FF2B5EF4-FFF2-40B4-BE49-F238E27FC236}">
              <a16:creationId xmlns:a16="http://schemas.microsoft.com/office/drawing/2014/main" id="{DB63AE4B-1C30-4E59-A3D7-BE77D11284F2}"/>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580249" y="27656125"/>
          <a:ext cx="4227790" cy="2314807"/>
        </a:xfrm>
        <a:prstGeom prst="rect">
          <a:avLst/>
        </a:prstGeom>
      </xdr:spPr>
    </xdr:pic>
    <xdr:clientData/>
  </xdr:twoCellAnchor>
  <xdr:twoCellAnchor editAs="oneCell">
    <xdr:from>
      <xdr:col>1</xdr:col>
      <xdr:colOff>109746</xdr:colOff>
      <xdr:row>138</xdr:row>
      <xdr:rowOff>133128</xdr:rowOff>
    </xdr:from>
    <xdr:to>
      <xdr:col>6</xdr:col>
      <xdr:colOff>907471</xdr:colOff>
      <xdr:row>149</xdr:row>
      <xdr:rowOff>141998</xdr:rowOff>
    </xdr:to>
    <xdr:pic>
      <xdr:nvPicPr>
        <xdr:cNvPr id="19" name="Imagen 18">
          <a:extLst>
            <a:ext uri="{FF2B5EF4-FFF2-40B4-BE49-F238E27FC236}">
              <a16:creationId xmlns:a16="http://schemas.microsoft.com/office/drawing/2014/main" id="{45E8CBB8-7773-43BA-B910-660E7CF36549}"/>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353586" y="27770868"/>
          <a:ext cx="3838105" cy="2104370"/>
        </a:xfrm>
        <a:prstGeom prst="rect">
          <a:avLst/>
        </a:prstGeom>
      </xdr:spPr>
    </xdr:pic>
    <xdr:clientData/>
  </xdr:twoCellAnchor>
  <xdr:twoCellAnchor editAs="oneCell">
    <xdr:from>
      <xdr:col>7</xdr:col>
      <xdr:colOff>175889</xdr:colOff>
      <xdr:row>153</xdr:row>
      <xdr:rowOff>116144</xdr:rowOff>
    </xdr:from>
    <xdr:to>
      <xdr:col>11</xdr:col>
      <xdr:colOff>555579</xdr:colOff>
      <xdr:row>165</xdr:row>
      <xdr:rowOff>139935</xdr:rowOff>
    </xdr:to>
    <xdr:pic>
      <xdr:nvPicPr>
        <xdr:cNvPr id="20" name="Imagen 19">
          <a:extLst>
            <a:ext uri="{FF2B5EF4-FFF2-40B4-BE49-F238E27FC236}">
              <a16:creationId xmlns:a16="http://schemas.microsoft.com/office/drawing/2014/main" id="{3E8FCDF9-FB87-4310-9382-2F3D32D14963}"/>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580249" y="30603764"/>
          <a:ext cx="4227790" cy="2218351"/>
        </a:xfrm>
        <a:prstGeom prst="rect">
          <a:avLst/>
        </a:prstGeom>
      </xdr:spPr>
    </xdr:pic>
    <xdr:clientData/>
  </xdr:twoCellAnchor>
  <xdr:twoCellAnchor editAs="oneCell">
    <xdr:from>
      <xdr:col>1</xdr:col>
      <xdr:colOff>140602</xdr:colOff>
      <xdr:row>154</xdr:row>
      <xdr:rowOff>23929</xdr:rowOff>
    </xdr:from>
    <xdr:to>
      <xdr:col>6</xdr:col>
      <xdr:colOff>933767</xdr:colOff>
      <xdr:row>165</xdr:row>
      <xdr:rowOff>1661</xdr:rowOff>
    </xdr:to>
    <xdr:pic>
      <xdr:nvPicPr>
        <xdr:cNvPr id="21" name="Imagen 20">
          <a:extLst>
            <a:ext uri="{FF2B5EF4-FFF2-40B4-BE49-F238E27FC236}">
              <a16:creationId xmlns:a16="http://schemas.microsoft.com/office/drawing/2014/main" id="{0A8425D1-0599-4C3E-B7EA-ED97F60BD310}"/>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384442" y="30694429"/>
          <a:ext cx="3833545" cy="1989412"/>
        </a:xfrm>
        <a:prstGeom prst="rect">
          <a:avLst/>
        </a:prstGeom>
      </xdr:spPr>
    </xdr:pic>
    <xdr:clientData/>
  </xdr:twoCellAnchor>
  <xdr:twoCellAnchor editAs="oneCell">
    <xdr:from>
      <xdr:col>7</xdr:col>
      <xdr:colOff>122247</xdr:colOff>
      <xdr:row>169</xdr:row>
      <xdr:rowOff>176802</xdr:rowOff>
    </xdr:from>
    <xdr:to>
      <xdr:col>11</xdr:col>
      <xdr:colOff>504445</xdr:colOff>
      <xdr:row>182</xdr:row>
      <xdr:rowOff>12600</xdr:rowOff>
    </xdr:to>
    <xdr:pic>
      <xdr:nvPicPr>
        <xdr:cNvPr id="22" name="Imagen 21">
          <a:extLst>
            <a:ext uri="{FF2B5EF4-FFF2-40B4-BE49-F238E27FC236}">
              <a16:creationId xmlns:a16="http://schemas.microsoft.com/office/drawing/2014/main" id="{E180837A-B38B-49FA-A7B6-E9CE01D854ED}"/>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526607" y="33598122"/>
          <a:ext cx="4230298" cy="2213238"/>
        </a:xfrm>
        <a:prstGeom prst="rect">
          <a:avLst/>
        </a:prstGeom>
      </xdr:spPr>
    </xdr:pic>
    <xdr:clientData/>
  </xdr:twoCellAnchor>
  <xdr:twoCellAnchor editAs="oneCell">
    <xdr:from>
      <xdr:col>1</xdr:col>
      <xdr:colOff>147846</xdr:colOff>
      <xdr:row>170</xdr:row>
      <xdr:rowOff>70075</xdr:rowOff>
    </xdr:from>
    <xdr:to>
      <xdr:col>6</xdr:col>
      <xdr:colOff>945571</xdr:colOff>
      <xdr:row>181</xdr:row>
      <xdr:rowOff>81225</xdr:rowOff>
    </xdr:to>
    <xdr:pic>
      <xdr:nvPicPr>
        <xdr:cNvPr id="23" name="Imagen 22">
          <a:extLst>
            <a:ext uri="{FF2B5EF4-FFF2-40B4-BE49-F238E27FC236}">
              <a16:creationId xmlns:a16="http://schemas.microsoft.com/office/drawing/2014/main" id="{DB676848-217D-4FAA-8A2A-DC95128DFBEB}"/>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391686" y="33674275"/>
          <a:ext cx="3838105" cy="2022830"/>
        </a:xfrm>
        <a:prstGeom prst="rect">
          <a:avLst/>
        </a:prstGeom>
      </xdr:spPr>
    </xdr:pic>
    <xdr:clientData/>
  </xdr:twoCellAnchor>
  <xdr:twoCellAnchor editAs="oneCell">
    <xdr:from>
      <xdr:col>1</xdr:col>
      <xdr:colOff>125174</xdr:colOff>
      <xdr:row>38</xdr:row>
      <xdr:rowOff>161703</xdr:rowOff>
    </xdr:from>
    <xdr:to>
      <xdr:col>6</xdr:col>
      <xdr:colOff>920619</xdr:colOff>
      <xdr:row>51</xdr:row>
      <xdr:rowOff>103898</xdr:rowOff>
    </xdr:to>
    <xdr:pic>
      <xdr:nvPicPr>
        <xdr:cNvPr id="24" name="Imagen 23">
          <a:extLst>
            <a:ext uri="{FF2B5EF4-FFF2-40B4-BE49-F238E27FC236}">
              <a16:creationId xmlns:a16="http://schemas.microsoft.com/office/drawing/2014/main" id="{91A38DAF-EAF3-4259-A41F-E9BE3F46977C}"/>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369014" y="7583583"/>
          <a:ext cx="3835825" cy="2068175"/>
        </a:xfrm>
        <a:prstGeom prst="rect">
          <a:avLst/>
        </a:prstGeom>
      </xdr:spPr>
    </xdr:pic>
    <xdr:clientData/>
  </xdr:twoCellAnchor>
  <xdr:twoCellAnchor editAs="oneCell">
    <xdr:from>
      <xdr:col>7</xdr:col>
      <xdr:colOff>381007</xdr:colOff>
      <xdr:row>38</xdr:row>
      <xdr:rowOff>133128</xdr:rowOff>
    </xdr:from>
    <xdr:to>
      <xdr:col>11</xdr:col>
      <xdr:colOff>379038</xdr:colOff>
      <xdr:row>51</xdr:row>
      <xdr:rowOff>75323</xdr:rowOff>
    </xdr:to>
    <xdr:pic>
      <xdr:nvPicPr>
        <xdr:cNvPr id="25" name="Imagen 24">
          <a:extLst>
            <a:ext uri="{FF2B5EF4-FFF2-40B4-BE49-F238E27FC236}">
              <a16:creationId xmlns:a16="http://schemas.microsoft.com/office/drawing/2014/main" id="{2025A43D-541B-47F2-AAB9-6FC2BBC8FA29}"/>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785367" y="7555008"/>
          <a:ext cx="3846131" cy="2068175"/>
        </a:xfrm>
        <a:prstGeom prst="rect">
          <a:avLst/>
        </a:prstGeom>
      </xdr:spPr>
    </xdr:pic>
    <xdr:clientData/>
  </xdr:twoCellAnchor>
  <xdr:twoCellAnchor editAs="oneCell">
    <xdr:from>
      <xdr:col>7</xdr:col>
      <xdr:colOff>494657</xdr:colOff>
      <xdr:row>186</xdr:row>
      <xdr:rowOff>67952</xdr:rowOff>
    </xdr:from>
    <xdr:to>
      <xdr:col>11</xdr:col>
      <xdr:colOff>161096</xdr:colOff>
      <xdr:row>199</xdr:row>
      <xdr:rowOff>140498</xdr:rowOff>
    </xdr:to>
    <xdr:pic>
      <xdr:nvPicPr>
        <xdr:cNvPr id="26" name="Imagen 25">
          <a:extLst>
            <a:ext uri="{FF2B5EF4-FFF2-40B4-BE49-F238E27FC236}">
              <a16:creationId xmlns:a16="http://schemas.microsoft.com/office/drawing/2014/main" id="{50BF5A60-EE98-4803-995F-FB206E5CCAEC}"/>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899017" y="37390712"/>
          <a:ext cx="3514539" cy="2449986"/>
        </a:xfrm>
        <a:prstGeom prst="rect">
          <a:avLst/>
        </a:prstGeom>
      </xdr:spPr>
    </xdr:pic>
    <xdr:clientData/>
  </xdr:twoCellAnchor>
  <xdr:twoCellAnchor editAs="oneCell">
    <xdr:from>
      <xdr:col>7</xdr:col>
      <xdr:colOff>430742</xdr:colOff>
      <xdr:row>218</xdr:row>
      <xdr:rowOff>58427</xdr:rowOff>
    </xdr:from>
    <xdr:to>
      <xdr:col>11</xdr:col>
      <xdr:colOff>91664</xdr:colOff>
      <xdr:row>231</xdr:row>
      <xdr:rowOff>130973</xdr:rowOff>
    </xdr:to>
    <xdr:pic>
      <xdr:nvPicPr>
        <xdr:cNvPr id="27" name="Imagen 26">
          <a:extLst>
            <a:ext uri="{FF2B5EF4-FFF2-40B4-BE49-F238E27FC236}">
              <a16:creationId xmlns:a16="http://schemas.microsoft.com/office/drawing/2014/main" id="{AA51AF79-E5D3-4441-A60A-B1B6E2E3BF0F}"/>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4835102" y="43355267"/>
          <a:ext cx="3509022" cy="2449986"/>
        </a:xfrm>
        <a:prstGeom prst="rect">
          <a:avLst/>
        </a:prstGeom>
      </xdr:spPr>
    </xdr:pic>
    <xdr:clientData/>
  </xdr:twoCellAnchor>
  <xdr:twoCellAnchor editAs="oneCell">
    <xdr:from>
      <xdr:col>2</xdr:col>
      <xdr:colOff>46982</xdr:colOff>
      <xdr:row>218</xdr:row>
      <xdr:rowOff>61810</xdr:rowOff>
    </xdr:from>
    <xdr:to>
      <xdr:col>6</xdr:col>
      <xdr:colOff>818321</xdr:colOff>
      <xdr:row>231</xdr:row>
      <xdr:rowOff>137115</xdr:rowOff>
    </xdr:to>
    <xdr:pic>
      <xdr:nvPicPr>
        <xdr:cNvPr id="28" name="Imagen 27">
          <a:extLst>
            <a:ext uri="{FF2B5EF4-FFF2-40B4-BE49-F238E27FC236}">
              <a16:creationId xmlns:a16="http://schemas.microsoft.com/office/drawing/2014/main" id="{B0A4AEA8-5B8E-45C4-8734-FD27AAE86363}"/>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610862" y="43358650"/>
          <a:ext cx="3491679" cy="2452745"/>
        </a:xfrm>
        <a:prstGeom prst="rect">
          <a:avLst/>
        </a:prstGeom>
      </xdr:spPr>
    </xdr:pic>
    <xdr:clientData/>
  </xdr:twoCellAnchor>
  <xdr:twoCellAnchor editAs="oneCell">
    <xdr:from>
      <xdr:col>2</xdr:col>
      <xdr:colOff>138227</xdr:colOff>
      <xdr:row>186</xdr:row>
      <xdr:rowOff>55044</xdr:rowOff>
    </xdr:from>
    <xdr:to>
      <xdr:col>6</xdr:col>
      <xdr:colOff>898530</xdr:colOff>
      <xdr:row>199</xdr:row>
      <xdr:rowOff>124832</xdr:rowOff>
    </xdr:to>
    <xdr:pic>
      <xdr:nvPicPr>
        <xdr:cNvPr id="29" name="Imagen 28">
          <a:extLst>
            <a:ext uri="{FF2B5EF4-FFF2-40B4-BE49-F238E27FC236}">
              <a16:creationId xmlns:a16="http://schemas.microsoft.com/office/drawing/2014/main" id="{5E393C7D-2D83-43C6-98FE-0B5B540C7B0C}"/>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702107" y="37377804"/>
          <a:ext cx="3480643" cy="2447228"/>
        </a:xfrm>
        <a:prstGeom prst="rect">
          <a:avLst/>
        </a:prstGeom>
      </xdr:spPr>
    </xdr:pic>
    <xdr:clientData/>
  </xdr:twoCellAnchor>
  <xdr:twoCellAnchor editAs="oneCell">
    <xdr:from>
      <xdr:col>2</xdr:col>
      <xdr:colOff>15025</xdr:colOff>
      <xdr:row>202</xdr:row>
      <xdr:rowOff>39999</xdr:rowOff>
    </xdr:from>
    <xdr:to>
      <xdr:col>6</xdr:col>
      <xdr:colOff>783605</xdr:colOff>
      <xdr:row>215</xdr:row>
      <xdr:rowOff>120822</xdr:rowOff>
    </xdr:to>
    <xdr:pic>
      <xdr:nvPicPr>
        <xdr:cNvPr id="30" name="Imagen 29">
          <a:extLst>
            <a:ext uri="{FF2B5EF4-FFF2-40B4-BE49-F238E27FC236}">
              <a16:creationId xmlns:a16="http://schemas.microsoft.com/office/drawing/2014/main" id="{70F8D9E1-68DE-44B2-BC4B-BF5AE7F48B87}"/>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578905" y="40296459"/>
          <a:ext cx="3488920" cy="2557323"/>
        </a:xfrm>
        <a:prstGeom prst="rect">
          <a:avLst/>
        </a:prstGeom>
      </xdr:spPr>
    </xdr:pic>
    <xdr:clientData/>
  </xdr:twoCellAnchor>
  <xdr:twoCellAnchor editAs="oneCell">
    <xdr:from>
      <xdr:col>7</xdr:col>
      <xdr:colOff>414452</xdr:colOff>
      <xdr:row>202</xdr:row>
      <xdr:rowOff>51662</xdr:rowOff>
    </xdr:from>
    <xdr:to>
      <xdr:col>11</xdr:col>
      <xdr:colOff>69855</xdr:colOff>
      <xdr:row>215</xdr:row>
      <xdr:rowOff>118690</xdr:rowOff>
    </xdr:to>
    <xdr:pic>
      <xdr:nvPicPr>
        <xdr:cNvPr id="31" name="Imagen 30">
          <a:extLst>
            <a:ext uri="{FF2B5EF4-FFF2-40B4-BE49-F238E27FC236}">
              <a16:creationId xmlns:a16="http://schemas.microsoft.com/office/drawing/2014/main" id="{5AC55126-BEE3-410F-B847-58162FECC0E0}"/>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818812" y="40308122"/>
          <a:ext cx="3503503" cy="254352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Informe%20Semanal%20Gerencial%20No.%20262%20(22%20Oct%20-%2029%20Oc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 val="LIMITE"/>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 sheetId="9"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Control Fondeos"/>
      <sheetName val="IPC"/>
      <sheetName val="Calculo intereses"/>
    </sheetNames>
    <sheetDataSet>
      <sheetData sheetId="0" refreshError="1"/>
      <sheetData sheetId="1" refreshError="1"/>
      <sheetData sheetId="2">
        <row r="13">
          <cell r="S13">
            <v>105.7</v>
          </cell>
        </row>
        <row r="14">
          <cell r="S14">
            <v>105.36</v>
          </cell>
        </row>
        <row r="15">
          <cell r="S15">
            <v>104.97</v>
          </cell>
        </row>
        <row r="16">
          <cell r="S16">
            <v>104.97</v>
          </cell>
        </row>
        <row r="17">
          <cell r="S17">
            <v>104.96</v>
          </cell>
        </row>
        <row r="18">
          <cell r="S18">
            <v>105.29</v>
          </cell>
        </row>
      </sheetData>
      <sheetData sheetId="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90"/>
  <sheetViews>
    <sheetView showGridLines="0" tabSelected="1" zoomScale="80" zoomScaleNormal="80" zoomScaleSheetLayoutView="70" zoomScalePageLayoutView="95" workbookViewId="0">
      <selection activeCell="M43" sqref="M43:R43"/>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00"/>
      <c r="C2" s="400"/>
      <c r="D2" s="400"/>
      <c r="E2" s="400"/>
      <c r="F2" s="296" t="s">
        <v>431</v>
      </c>
      <c r="G2" s="296"/>
      <c r="H2" s="296"/>
      <c r="I2" s="296"/>
      <c r="J2" s="296"/>
      <c r="K2" s="296"/>
      <c r="L2" s="296"/>
      <c r="M2" s="296"/>
      <c r="N2" s="296"/>
      <c r="O2" s="296"/>
      <c r="P2" s="296"/>
      <c r="Q2" s="296" t="s">
        <v>0</v>
      </c>
      <c r="R2" s="296"/>
      <c r="S2" s="400"/>
      <c r="T2" s="400"/>
    </row>
    <row r="3" spans="2:20" ht="30" customHeight="1" x14ac:dyDescent="0.2">
      <c r="B3" s="400"/>
      <c r="C3" s="400"/>
      <c r="D3" s="400"/>
      <c r="E3" s="400"/>
      <c r="F3" s="296" t="s">
        <v>432</v>
      </c>
      <c r="G3" s="296"/>
      <c r="H3" s="400" t="s">
        <v>1</v>
      </c>
      <c r="I3" s="400"/>
      <c r="J3" s="400"/>
      <c r="K3" s="400"/>
      <c r="L3" s="400"/>
      <c r="M3" s="400"/>
      <c r="N3" s="400"/>
      <c r="O3" s="400"/>
      <c r="P3" s="400"/>
      <c r="Q3" s="296" t="s">
        <v>2</v>
      </c>
      <c r="R3" s="296"/>
      <c r="S3" s="401"/>
      <c r="T3" s="401"/>
    </row>
    <row r="4" spans="2:20" ht="30" customHeight="1" x14ac:dyDescent="0.2">
      <c r="B4" s="400"/>
      <c r="C4" s="400"/>
      <c r="D4" s="400"/>
      <c r="E4" s="400"/>
      <c r="F4" s="296" t="s">
        <v>433</v>
      </c>
      <c r="G4" s="296"/>
      <c r="H4" s="400" t="s">
        <v>3</v>
      </c>
      <c r="I4" s="400"/>
      <c r="J4" s="400"/>
      <c r="K4" s="400"/>
      <c r="L4" s="400"/>
      <c r="M4" s="400"/>
      <c r="N4" s="400"/>
      <c r="O4" s="400"/>
      <c r="P4" s="400"/>
      <c r="Q4" s="296" t="s">
        <v>4</v>
      </c>
      <c r="R4" s="296"/>
      <c r="S4" s="396" t="s">
        <v>1038</v>
      </c>
      <c r="T4" s="396"/>
    </row>
    <row r="5" spans="2:20" ht="14.25" x14ac:dyDescent="0.2">
      <c r="B5" s="397"/>
      <c r="C5" s="397"/>
      <c r="D5" s="397"/>
      <c r="E5" s="397"/>
      <c r="F5" s="397"/>
      <c r="G5" s="397"/>
      <c r="H5" s="397"/>
      <c r="I5" s="397"/>
      <c r="J5" s="397"/>
      <c r="K5" s="397"/>
      <c r="L5" s="397"/>
      <c r="M5" s="397"/>
      <c r="N5" s="397"/>
      <c r="O5" s="397"/>
      <c r="P5" s="397"/>
      <c r="Q5" s="397"/>
      <c r="R5" s="397"/>
      <c r="S5" s="397"/>
      <c r="T5" s="397"/>
    </row>
    <row r="6" spans="2:20" ht="22.5" customHeight="1" x14ac:dyDescent="0.2">
      <c r="B6" s="398" t="s">
        <v>5</v>
      </c>
      <c r="C6" s="398"/>
      <c r="D6" s="398"/>
      <c r="E6" s="398"/>
      <c r="F6" s="398"/>
      <c r="G6" s="398"/>
      <c r="H6" s="398"/>
      <c r="I6" s="398"/>
      <c r="J6" s="398"/>
      <c r="K6" s="398"/>
      <c r="L6" s="398"/>
      <c r="M6" s="398"/>
      <c r="N6" s="398"/>
      <c r="O6" s="398"/>
      <c r="P6" s="398"/>
      <c r="Q6" s="398"/>
      <c r="R6" s="398"/>
      <c r="S6" s="398"/>
      <c r="T6" s="398"/>
    </row>
    <row r="7" spans="2:20" ht="14.25" x14ac:dyDescent="0.2">
      <c r="B7" s="248"/>
      <c r="C7" s="248"/>
      <c r="D7" s="248"/>
      <c r="E7" s="248"/>
      <c r="F7" s="248"/>
      <c r="G7" s="248"/>
      <c r="H7" s="248"/>
      <c r="I7" s="248"/>
      <c r="J7" s="248"/>
      <c r="K7" s="248"/>
      <c r="L7" s="248"/>
      <c r="M7" s="248"/>
      <c r="N7" s="248"/>
      <c r="O7" s="248"/>
      <c r="P7" s="248"/>
      <c r="Q7" s="248"/>
      <c r="R7" s="248"/>
      <c r="S7" s="248"/>
      <c r="T7" s="248"/>
    </row>
    <row r="8" spans="2:20" ht="22.5" customHeight="1" x14ac:dyDescent="0.2">
      <c r="B8" s="399" t="s">
        <v>6</v>
      </c>
      <c r="C8" s="399"/>
      <c r="D8" s="399"/>
      <c r="E8" s="399"/>
      <c r="F8" s="399"/>
      <c r="G8" s="399"/>
      <c r="H8" s="399"/>
      <c r="I8" s="399"/>
      <c r="J8" s="399"/>
      <c r="K8" s="399"/>
      <c r="L8" s="399"/>
      <c r="M8" s="399"/>
      <c r="N8" s="399"/>
      <c r="O8" s="399"/>
      <c r="P8" s="399"/>
      <c r="Q8" s="399"/>
      <c r="R8" s="399"/>
      <c r="S8" s="399"/>
      <c r="T8" s="399"/>
    </row>
    <row r="9" spans="2:20" ht="22.5" customHeight="1" x14ac:dyDescent="0.2">
      <c r="B9" s="288" t="s">
        <v>7</v>
      </c>
      <c r="C9" s="292"/>
      <c r="D9" s="292"/>
      <c r="E9" s="292"/>
      <c r="F9" s="292"/>
      <c r="G9" s="292"/>
      <c r="H9" s="292"/>
      <c r="I9" s="292"/>
      <c r="J9" s="292"/>
      <c r="K9" s="292"/>
      <c r="L9" s="292"/>
      <c r="M9" s="292"/>
      <c r="N9" s="292"/>
      <c r="O9" s="292"/>
      <c r="P9" s="292"/>
      <c r="Q9" s="292"/>
      <c r="R9" s="292"/>
      <c r="S9" s="292"/>
      <c r="T9" s="289"/>
    </row>
    <row r="10" spans="2:20" ht="22.5" customHeight="1" x14ac:dyDescent="0.2">
      <c r="B10" s="402" t="s">
        <v>8</v>
      </c>
      <c r="C10" s="402"/>
      <c r="D10" s="402"/>
      <c r="E10" s="402"/>
      <c r="F10" s="242" t="s">
        <v>9</v>
      </c>
      <c r="G10" s="308"/>
      <c r="H10" s="308"/>
      <c r="I10" s="243"/>
      <c r="J10" s="422" t="s">
        <v>10</v>
      </c>
      <c r="K10" s="423"/>
      <c r="L10" s="423"/>
      <c r="M10" s="423"/>
      <c r="N10" s="424"/>
      <c r="O10" s="242" t="s">
        <v>11</v>
      </c>
      <c r="P10" s="308"/>
      <c r="Q10" s="243"/>
      <c r="R10" s="428" t="s">
        <v>12</v>
      </c>
      <c r="S10" s="428"/>
      <c r="T10" s="428"/>
    </row>
    <row r="11" spans="2:20" ht="22.5" customHeight="1" x14ac:dyDescent="0.2">
      <c r="B11" s="402"/>
      <c r="C11" s="402"/>
      <c r="D11" s="402"/>
      <c r="E11" s="402"/>
      <c r="F11" s="419"/>
      <c r="G11" s="420"/>
      <c r="H11" s="420"/>
      <c r="I11" s="421"/>
      <c r="J11" s="425"/>
      <c r="K11" s="426"/>
      <c r="L11" s="426"/>
      <c r="M11" s="426"/>
      <c r="N11" s="427"/>
      <c r="O11" s="419"/>
      <c r="P11" s="420"/>
      <c r="Q11" s="421"/>
      <c r="R11" s="428"/>
      <c r="S11" s="428"/>
      <c r="T11" s="428"/>
    </row>
    <row r="12" spans="2:20" ht="168" customHeight="1" x14ac:dyDescent="0.2">
      <c r="B12" s="376" t="s">
        <v>13</v>
      </c>
      <c r="C12" s="377"/>
      <c r="D12" s="377"/>
      <c r="E12" s="378"/>
      <c r="F12" s="361" t="s">
        <v>515</v>
      </c>
      <c r="G12" s="362"/>
      <c r="H12" s="362"/>
      <c r="I12" s="363"/>
      <c r="J12" s="370" t="s">
        <v>516</v>
      </c>
      <c r="K12" s="371"/>
      <c r="L12" s="371"/>
      <c r="M12" s="371"/>
      <c r="N12" s="372"/>
      <c r="O12" s="361" t="s">
        <v>518</v>
      </c>
      <c r="P12" s="362"/>
      <c r="Q12" s="363"/>
      <c r="R12" s="403" t="s">
        <v>568</v>
      </c>
      <c r="S12" s="404"/>
      <c r="T12" s="405"/>
    </row>
    <row r="13" spans="2:20" ht="168" customHeight="1" x14ac:dyDescent="0.2">
      <c r="B13" s="382"/>
      <c r="C13" s="383"/>
      <c r="D13" s="383"/>
      <c r="E13" s="384"/>
      <c r="F13" s="367"/>
      <c r="G13" s="368"/>
      <c r="H13" s="368"/>
      <c r="I13" s="369"/>
      <c r="J13" s="370" t="s">
        <v>517</v>
      </c>
      <c r="K13" s="371"/>
      <c r="L13" s="371"/>
      <c r="M13" s="371"/>
      <c r="N13" s="372"/>
      <c r="O13" s="367"/>
      <c r="P13" s="368"/>
      <c r="Q13" s="369"/>
      <c r="R13" s="406"/>
      <c r="S13" s="407"/>
      <c r="T13" s="408"/>
    </row>
    <row r="14" spans="2:20" ht="409.6" customHeight="1" x14ac:dyDescent="0.2">
      <c r="B14" s="376" t="s">
        <v>14</v>
      </c>
      <c r="C14" s="377"/>
      <c r="D14" s="377"/>
      <c r="E14" s="378"/>
      <c r="F14" s="361" t="s">
        <v>434</v>
      </c>
      <c r="G14" s="362"/>
      <c r="H14" s="362"/>
      <c r="I14" s="363"/>
      <c r="J14" s="361" t="s">
        <v>514</v>
      </c>
      <c r="K14" s="362"/>
      <c r="L14" s="362"/>
      <c r="M14" s="362"/>
      <c r="N14" s="363"/>
      <c r="O14" s="361" t="s">
        <v>519</v>
      </c>
      <c r="P14" s="362"/>
      <c r="Q14" s="363"/>
      <c r="R14" s="403" t="s">
        <v>569</v>
      </c>
      <c r="S14" s="404"/>
      <c r="T14" s="405"/>
    </row>
    <row r="15" spans="2:20" ht="241.9" customHeight="1" x14ac:dyDescent="0.2">
      <c r="B15" s="379"/>
      <c r="C15" s="380"/>
      <c r="D15" s="380"/>
      <c r="E15" s="381"/>
      <c r="F15" s="364"/>
      <c r="G15" s="365"/>
      <c r="H15" s="365"/>
      <c r="I15" s="366"/>
      <c r="J15" s="364"/>
      <c r="K15" s="365"/>
      <c r="L15" s="365"/>
      <c r="M15" s="365"/>
      <c r="N15" s="366"/>
      <c r="O15" s="364"/>
      <c r="P15" s="365"/>
      <c r="Q15" s="366"/>
      <c r="R15" s="429"/>
      <c r="S15" s="430"/>
      <c r="T15" s="431"/>
    </row>
    <row r="16" spans="2:20" ht="409.6" customHeight="1" x14ac:dyDescent="0.2">
      <c r="B16" s="376" t="s">
        <v>15</v>
      </c>
      <c r="C16" s="377"/>
      <c r="D16" s="377"/>
      <c r="E16" s="378"/>
      <c r="F16" s="361" t="s">
        <v>533</v>
      </c>
      <c r="G16" s="362"/>
      <c r="H16" s="362"/>
      <c r="I16" s="363"/>
      <c r="J16" s="361" t="s">
        <v>117</v>
      </c>
      <c r="K16" s="362"/>
      <c r="L16" s="362"/>
      <c r="M16" s="362"/>
      <c r="N16" s="363"/>
      <c r="O16" s="361" t="s">
        <v>513</v>
      </c>
      <c r="P16" s="362"/>
      <c r="Q16" s="363"/>
      <c r="R16" s="268" t="s">
        <v>570</v>
      </c>
      <c r="S16" s="269"/>
      <c r="T16" s="270"/>
    </row>
    <row r="17" spans="2:20" ht="409.6" customHeight="1" x14ac:dyDescent="0.2">
      <c r="B17" s="379"/>
      <c r="C17" s="380"/>
      <c r="D17" s="380"/>
      <c r="E17" s="381"/>
      <c r="F17" s="364"/>
      <c r="G17" s="365"/>
      <c r="H17" s="365"/>
      <c r="I17" s="366"/>
      <c r="J17" s="364"/>
      <c r="K17" s="365"/>
      <c r="L17" s="365"/>
      <c r="M17" s="365"/>
      <c r="N17" s="366"/>
      <c r="O17" s="364"/>
      <c r="P17" s="365"/>
      <c r="Q17" s="366"/>
      <c r="R17" s="271"/>
      <c r="S17" s="272"/>
      <c r="T17" s="273"/>
    </row>
    <row r="18" spans="2:20" ht="30.6" customHeight="1" x14ac:dyDescent="0.2">
      <c r="B18" s="382"/>
      <c r="C18" s="383"/>
      <c r="D18" s="383"/>
      <c r="E18" s="384"/>
      <c r="F18" s="367"/>
      <c r="G18" s="368"/>
      <c r="H18" s="368"/>
      <c r="I18" s="369"/>
      <c r="J18" s="367"/>
      <c r="K18" s="368"/>
      <c r="L18" s="368"/>
      <c r="M18" s="368"/>
      <c r="N18" s="369"/>
      <c r="O18" s="367"/>
      <c r="P18" s="368"/>
      <c r="Q18" s="369"/>
      <c r="R18" s="274"/>
      <c r="S18" s="275"/>
      <c r="T18" s="276"/>
    </row>
    <row r="19" spans="2:20" ht="409.6" customHeight="1" x14ac:dyDescent="0.2">
      <c r="B19" s="376" t="s">
        <v>16</v>
      </c>
      <c r="C19" s="377"/>
      <c r="D19" s="377"/>
      <c r="E19" s="378"/>
      <c r="F19" s="361" t="s">
        <v>512</v>
      </c>
      <c r="G19" s="362"/>
      <c r="H19" s="362"/>
      <c r="I19" s="363"/>
      <c r="J19" s="361" t="s">
        <v>510</v>
      </c>
      <c r="K19" s="362"/>
      <c r="L19" s="362"/>
      <c r="M19" s="362"/>
      <c r="N19" s="363"/>
      <c r="O19" s="268" t="s">
        <v>511</v>
      </c>
      <c r="P19" s="269"/>
      <c r="Q19" s="270"/>
      <c r="R19" s="409"/>
      <c r="S19" s="410"/>
      <c r="T19" s="411"/>
    </row>
    <row r="20" spans="2:20" ht="409.6" customHeight="1" x14ac:dyDescent="0.2">
      <c r="B20" s="379"/>
      <c r="C20" s="380"/>
      <c r="D20" s="380"/>
      <c r="E20" s="381"/>
      <c r="F20" s="364"/>
      <c r="G20" s="365"/>
      <c r="H20" s="365"/>
      <c r="I20" s="366"/>
      <c r="J20" s="364"/>
      <c r="K20" s="365"/>
      <c r="L20" s="365"/>
      <c r="M20" s="365"/>
      <c r="N20" s="366"/>
      <c r="O20" s="271"/>
      <c r="P20" s="272"/>
      <c r="Q20" s="273"/>
      <c r="R20" s="412"/>
      <c r="S20" s="413"/>
      <c r="T20" s="414"/>
    </row>
    <row r="21" spans="2:20" ht="409.6" customHeight="1" x14ac:dyDescent="0.2">
      <c r="B21" s="379"/>
      <c r="C21" s="380"/>
      <c r="D21" s="380"/>
      <c r="E21" s="381"/>
      <c r="F21" s="364"/>
      <c r="G21" s="365"/>
      <c r="H21" s="365"/>
      <c r="I21" s="366"/>
      <c r="J21" s="364"/>
      <c r="K21" s="365"/>
      <c r="L21" s="365"/>
      <c r="M21" s="365"/>
      <c r="N21" s="366"/>
      <c r="O21" s="271"/>
      <c r="P21" s="272"/>
      <c r="Q21" s="273"/>
      <c r="R21" s="412"/>
      <c r="S21" s="413"/>
      <c r="T21" s="414"/>
    </row>
    <row r="22" spans="2:20" ht="200.45" customHeight="1" x14ac:dyDescent="0.2">
      <c r="B22" s="382"/>
      <c r="C22" s="383"/>
      <c r="D22" s="383"/>
      <c r="E22" s="384"/>
      <c r="F22" s="367"/>
      <c r="G22" s="368"/>
      <c r="H22" s="368"/>
      <c r="I22" s="369"/>
      <c r="J22" s="367"/>
      <c r="K22" s="368"/>
      <c r="L22" s="368"/>
      <c r="M22" s="368"/>
      <c r="N22" s="369"/>
      <c r="O22" s="274"/>
      <c r="P22" s="275"/>
      <c r="Q22" s="276"/>
      <c r="R22" s="415"/>
      <c r="S22" s="416"/>
      <c r="T22" s="417"/>
    </row>
    <row r="23" spans="2:20" ht="107.45" customHeight="1" x14ac:dyDescent="0.2">
      <c r="B23" s="376" t="s">
        <v>17</v>
      </c>
      <c r="C23" s="377"/>
      <c r="D23" s="377"/>
      <c r="E23" s="378"/>
      <c r="F23" s="361" t="s">
        <v>520</v>
      </c>
      <c r="G23" s="362"/>
      <c r="H23" s="362"/>
      <c r="I23" s="363"/>
      <c r="J23" s="370" t="s">
        <v>18</v>
      </c>
      <c r="K23" s="371"/>
      <c r="L23" s="371"/>
      <c r="M23" s="371"/>
      <c r="N23" s="372"/>
      <c r="O23" s="361" t="s">
        <v>522</v>
      </c>
      <c r="P23" s="362"/>
      <c r="Q23" s="363"/>
      <c r="R23" s="361" t="s">
        <v>523</v>
      </c>
      <c r="S23" s="362"/>
      <c r="T23" s="363"/>
    </row>
    <row r="24" spans="2:20" ht="409.6" customHeight="1" x14ac:dyDescent="0.2">
      <c r="B24" s="379"/>
      <c r="C24" s="380"/>
      <c r="D24" s="380"/>
      <c r="E24" s="381"/>
      <c r="F24" s="364"/>
      <c r="G24" s="365"/>
      <c r="H24" s="365"/>
      <c r="I24" s="366"/>
      <c r="J24" s="361" t="s">
        <v>521</v>
      </c>
      <c r="K24" s="362"/>
      <c r="L24" s="362"/>
      <c r="M24" s="362"/>
      <c r="N24" s="363"/>
      <c r="O24" s="364"/>
      <c r="P24" s="365"/>
      <c r="Q24" s="366"/>
      <c r="R24" s="364"/>
      <c r="S24" s="365"/>
      <c r="T24" s="366"/>
    </row>
    <row r="25" spans="2:20" ht="409.6" customHeight="1" x14ac:dyDescent="0.2">
      <c r="B25" s="379"/>
      <c r="C25" s="380"/>
      <c r="D25" s="380"/>
      <c r="E25" s="381"/>
      <c r="F25" s="364"/>
      <c r="G25" s="365"/>
      <c r="H25" s="365"/>
      <c r="I25" s="366"/>
      <c r="J25" s="364"/>
      <c r="K25" s="365"/>
      <c r="L25" s="365"/>
      <c r="M25" s="365"/>
      <c r="N25" s="366"/>
      <c r="O25" s="364"/>
      <c r="P25" s="365"/>
      <c r="Q25" s="366"/>
      <c r="R25" s="364"/>
      <c r="S25" s="365"/>
      <c r="T25" s="366"/>
    </row>
    <row r="26" spans="2:20" ht="409.6" customHeight="1" x14ac:dyDescent="0.2">
      <c r="B26" s="379"/>
      <c r="C26" s="380"/>
      <c r="D26" s="380"/>
      <c r="E26" s="381"/>
      <c r="F26" s="364"/>
      <c r="G26" s="365"/>
      <c r="H26" s="365"/>
      <c r="I26" s="366"/>
      <c r="J26" s="364"/>
      <c r="K26" s="365"/>
      <c r="L26" s="365"/>
      <c r="M26" s="365"/>
      <c r="N26" s="366"/>
      <c r="O26" s="364"/>
      <c r="P26" s="365"/>
      <c r="Q26" s="366"/>
      <c r="R26" s="364"/>
      <c r="S26" s="365"/>
      <c r="T26" s="366"/>
    </row>
    <row r="27" spans="2:20" ht="144" customHeight="1" x14ac:dyDescent="0.2">
      <c r="B27" s="382"/>
      <c r="C27" s="383"/>
      <c r="D27" s="383"/>
      <c r="E27" s="384"/>
      <c r="F27" s="367"/>
      <c r="G27" s="368"/>
      <c r="H27" s="368"/>
      <c r="I27" s="369"/>
      <c r="J27" s="367"/>
      <c r="K27" s="368"/>
      <c r="L27" s="368"/>
      <c r="M27" s="368"/>
      <c r="N27" s="369"/>
      <c r="O27" s="367"/>
      <c r="P27" s="368"/>
      <c r="Q27" s="369"/>
      <c r="R27" s="367"/>
      <c r="S27" s="368"/>
      <c r="T27" s="369"/>
    </row>
    <row r="28" spans="2:20" ht="82.5" customHeight="1" x14ac:dyDescent="0.2">
      <c r="B28" s="296" t="s">
        <v>19</v>
      </c>
      <c r="C28" s="296"/>
      <c r="D28" s="296"/>
      <c r="E28" s="296"/>
      <c r="F28" s="370" t="s">
        <v>524</v>
      </c>
      <c r="G28" s="371"/>
      <c r="H28" s="371"/>
      <c r="I28" s="372"/>
      <c r="J28" s="418" t="s">
        <v>118</v>
      </c>
      <c r="K28" s="418"/>
      <c r="L28" s="418"/>
      <c r="M28" s="418"/>
      <c r="N28" s="418"/>
      <c r="O28" s="370" t="s">
        <v>119</v>
      </c>
      <c r="P28" s="371"/>
      <c r="Q28" s="372"/>
      <c r="R28" s="390"/>
      <c r="S28" s="373"/>
      <c r="T28" s="374"/>
    </row>
    <row r="29" spans="2:20" ht="133.9" customHeight="1" x14ac:dyDescent="0.2">
      <c r="B29" s="296" t="s">
        <v>20</v>
      </c>
      <c r="C29" s="296"/>
      <c r="D29" s="296"/>
      <c r="E29" s="296"/>
      <c r="F29" s="361" t="s">
        <v>526</v>
      </c>
      <c r="G29" s="362"/>
      <c r="H29" s="362"/>
      <c r="I29" s="363"/>
      <c r="J29" s="370" t="s">
        <v>527</v>
      </c>
      <c r="K29" s="371"/>
      <c r="L29" s="371"/>
      <c r="M29" s="371"/>
      <c r="N29" s="372"/>
      <c r="O29" s="370" t="s">
        <v>525</v>
      </c>
      <c r="P29" s="371"/>
      <c r="Q29" s="371"/>
      <c r="R29" s="305" t="s">
        <v>571</v>
      </c>
      <c r="S29" s="373"/>
      <c r="T29" s="374"/>
    </row>
    <row r="30" spans="2:20" ht="237.6" customHeight="1" x14ac:dyDescent="0.2">
      <c r="B30" s="296" t="s">
        <v>21</v>
      </c>
      <c r="C30" s="296"/>
      <c r="D30" s="296"/>
      <c r="E30" s="296"/>
      <c r="F30" s="390"/>
      <c r="G30" s="373"/>
      <c r="H30" s="373"/>
      <c r="I30" s="374"/>
      <c r="J30" s="375"/>
      <c r="K30" s="375"/>
      <c r="L30" s="375"/>
      <c r="M30" s="375"/>
      <c r="N30" s="375"/>
      <c r="O30" s="370" t="s">
        <v>528</v>
      </c>
      <c r="P30" s="371"/>
      <c r="Q30" s="372"/>
      <c r="R30" s="390"/>
      <c r="S30" s="373"/>
      <c r="T30" s="374"/>
    </row>
    <row r="31" spans="2:20" ht="409.6" customHeight="1" x14ac:dyDescent="0.2">
      <c r="B31" s="376" t="s">
        <v>22</v>
      </c>
      <c r="C31" s="377"/>
      <c r="D31" s="377"/>
      <c r="E31" s="378"/>
      <c r="F31" s="361" t="s">
        <v>435</v>
      </c>
      <c r="G31" s="362"/>
      <c r="H31" s="362"/>
      <c r="I31" s="363"/>
      <c r="J31" s="361" t="s">
        <v>529</v>
      </c>
      <c r="K31" s="362"/>
      <c r="L31" s="362"/>
      <c r="M31" s="362"/>
      <c r="N31" s="363"/>
      <c r="O31" s="361" t="s">
        <v>121</v>
      </c>
      <c r="P31" s="362"/>
      <c r="Q31" s="363"/>
      <c r="R31" s="361" t="s">
        <v>120</v>
      </c>
      <c r="S31" s="362"/>
      <c r="T31" s="363"/>
    </row>
    <row r="32" spans="2:20" ht="15" customHeight="1" x14ac:dyDescent="0.2">
      <c r="B32" s="382"/>
      <c r="C32" s="383"/>
      <c r="D32" s="383"/>
      <c r="E32" s="384"/>
      <c r="F32" s="367"/>
      <c r="G32" s="368"/>
      <c r="H32" s="368"/>
      <c r="I32" s="369"/>
      <c r="J32" s="367"/>
      <c r="K32" s="368"/>
      <c r="L32" s="368"/>
      <c r="M32" s="368"/>
      <c r="N32" s="369"/>
      <c r="O32" s="367"/>
      <c r="P32" s="368"/>
      <c r="Q32" s="369"/>
      <c r="R32" s="367"/>
      <c r="S32" s="368"/>
      <c r="T32" s="369"/>
    </row>
    <row r="33" spans="2:20" ht="409.15" customHeight="1" x14ac:dyDescent="0.2">
      <c r="B33" s="376" t="s">
        <v>23</v>
      </c>
      <c r="C33" s="377"/>
      <c r="D33" s="377"/>
      <c r="E33" s="378"/>
      <c r="F33" s="361" t="s">
        <v>530</v>
      </c>
      <c r="G33" s="362"/>
      <c r="H33" s="362"/>
      <c r="I33" s="363"/>
      <c r="J33" s="268" t="s">
        <v>531</v>
      </c>
      <c r="K33" s="269"/>
      <c r="L33" s="269"/>
      <c r="M33" s="269"/>
      <c r="N33" s="270"/>
      <c r="O33" s="268" t="s">
        <v>532</v>
      </c>
      <c r="P33" s="269"/>
      <c r="Q33" s="270"/>
      <c r="R33" s="268"/>
      <c r="S33" s="269"/>
      <c r="T33" s="270"/>
    </row>
    <row r="34" spans="2:20" ht="79.900000000000006" customHeight="1" x14ac:dyDescent="0.2">
      <c r="B34" s="382"/>
      <c r="C34" s="383"/>
      <c r="D34" s="383"/>
      <c r="E34" s="384"/>
      <c r="F34" s="367"/>
      <c r="G34" s="368"/>
      <c r="H34" s="368"/>
      <c r="I34" s="369"/>
      <c r="J34" s="274"/>
      <c r="K34" s="275"/>
      <c r="L34" s="275"/>
      <c r="M34" s="275"/>
      <c r="N34" s="276"/>
      <c r="O34" s="274"/>
      <c r="P34" s="275"/>
      <c r="Q34" s="276"/>
      <c r="R34" s="274"/>
      <c r="S34" s="275"/>
      <c r="T34" s="276"/>
    </row>
    <row r="35" spans="2:20" ht="409.6" customHeight="1" x14ac:dyDescent="0.2">
      <c r="B35" s="296" t="s">
        <v>24</v>
      </c>
      <c r="C35" s="296"/>
      <c r="D35" s="296"/>
      <c r="E35" s="296"/>
      <c r="F35" s="248"/>
      <c r="G35" s="248"/>
      <c r="H35" s="248"/>
      <c r="I35" s="248"/>
      <c r="J35" s="248" t="s">
        <v>122</v>
      </c>
      <c r="K35" s="248"/>
      <c r="L35" s="248"/>
      <c r="M35" s="248"/>
      <c r="N35" s="248"/>
      <c r="O35" s="395" t="s">
        <v>572</v>
      </c>
      <c r="P35" s="395"/>
      <c r="Q35" s="395"/>
      <c r="R35" s="248"/>
      <c r="S35" s="248"/>
      <c r="T35" s="248"/>
    </row>
    <row r="36" spans="2:20" ht="206.45" customHeight="1" x14ac:dyDescent="0.2">
      <c r="B36" s="296"/>
      <c r="C36" s="296"/>
      <c r="D36" s="296"/>
      <c r="E36" s="296"/>
      <c r="F36" s="248"/>
      <c r="G36" s="248"/>
      <c r="H36" s="248"/>
      <c r="I36" s="248"/>
      <c r="J36" s="248"/>
      <c r="K36" s="248"/>
      <c r="L36" s="248"/>
      <c r="M36" s="248"/>
      <c r="N36" s="248"/>
      <c r="O36" s="395"/>
      <c r="P36" s="395"/>
      <c r="Q36" s="395"/>
      <c r="R36" s="248"/>
      <c r="S36" s="248"/>
      <c r="T36" s="248"/>
    </row>
    <row r="37" spans="2:20" ht="30" customHeight="1" x14ac:dyDescent="0.2">
      <c r="B37" s="392" t="s">
        <v>109</v>
      </c>
      <c r="C37" s="393"/>
      <c r="D37" s="393"/>
      <c r="E37" s="393"/>
      <c r="F37" s="393"/>
      <c r="G37" s="393"/>
      <c r="H37" s="393"/>
      <c r="I37" s="393"/>
      <c r="J37" s="393"/>
      <c r="K37" s="393"/>
      <c r="L37" s="393"/>
      <c r="M37" s="393"/>
      <c r="N37" s="393"/>
      <c r="O37" s="393"/>
      <c r="P37" s="393"/>
      <c r="Q37" s="393"/>
      <c r="R37" s="393"/>
      <c r="S37" s="393"/>
      <c r="T37" s="394"/>
    </row>
    <row r="38" spans="2:20" ht="22.5" customHeight="1" x14ac:dyDescent="0.2">
      <c r="B38" s="227" t="s">
        <v>25</v>
      </c>
      <c r="C38" s="341"/>
      <c r="D38" s="341"/>
      <c r="E38" s="341"/>
      <c r="F38" s="341"/>
      <c r="G38" s="341"/>
      <c r="H38" s="228"/>
      <c r="I38" s="227" t="s">
        <v>26</v>
      </c>
      <c r="J38" s="228"/>
      <c r="K38" s="227" t="s">
        <v>4</v>
      </c>
      <c r="L38" s="228"/>
      <c r="M38" s="227" t="s">
        <v>27</v>
      </c>
      <c r="N38" s="341"/>
      <c r="O38" s="341"/>
      <c r="P38" s="341"/>
      <c r="Q38" s="341"/>
      <c r="R38" s="228"/>
      <c r="S38" s="227" t="s">
        <v>4</v>
      </c>
      <c r="T38" s="228"/>
    </row>
    <row r="39" spans="2:20" ht="22.5" customHeight="1" x14ac:dyDescent="0.2">
      <c r="B39" s="281" t="s">
        <v>879</v>
      </c>
      <c r="C39" s="281"/>
      <c r="D39" s="281"/>
      <c r="E39" s="281"/>
      <c r="F39" s="281"/>
      <c r="G39" s="281"/>
      <c r="H39" s="281"/>
      <c r="I39" s="388" t="s">
        <v>880</v>
      </c>
      <c r="J39" s="388"/>
      <c r="K39" s="389">
        <v>43782</v>
      </c>
      <c r="L39" s="389"/>
      <c r="M39" s="248" t="s">
        <v>881</v>
      </c>
      <c r="N39" s="248"/>
      <c r="O39" s="248"/>
      <c r="P39" s="248"/>
      <c r="Q39" s="248"/>
      <c r="R39" s="248"/>
      <c r="S39" s="175"/>
      <c r="T39" s="172"/>
    </row>
    <row r="40" spans="2:20" ht="41.25" customHeight="1" x14ac:dyDescent="0.2">
      <c r="B40" s="281" t="s">
        <v>1332</v>
      </c>
      <c r="C40" s="281"/>
      <c r="D40" s="281"/>
      <c r="E40" s="281"/>
      <c r="F40" s="281"/>
      <c r="G40" s="281"/>
      <c r="H40" s="281"/>
      <c r="I40" s="388" t="s">
        <v>1333</v>
      </c>
      <c r="J40" s="388"/>
      <c r="K40" s="389">
        <v>44113</v>
      </c>
      <c r="L40" s="389"/>
      <c r="M40" s="248" t="s">
        <v>881</v>
      </c>
      <c r="N40" s="248"/>
      <c r="O40" s="248"/>
      <c r="P40" s="248"/>
      <c r="Q40" s="248"/>
      <c r="R40" s="248"/>
      <c r="S40" s="175"/>
      <c r="T40" s="172"/>
    </row>
    <row r="41" spans="2:20" ht="37.5" customHeight="1" x14ac:dyDescent="0.2">
      <c r="B41" s="281" t="s">
        <v>931</v>
      </c>
      <c r="C41" s="281"/>
      <c r="D41" s="281"/>
      <c r="E41" s="281"/>
      <c r="F41" s="281"/>
      <c r="G41" s="281"/>
      <c r="H41" s="281"/>
      <c r="I41" s="388" t="s">
        <v>932</v>
      </c>
      <c r="J41" s="388"/>
      <c r="K41" s="389">
        <v>44067</v>
      </c>
      <c r="L41" s="389"/>
      <c r="M41" s="248" t="s">
        <v>881</v>
      </c>
      <c r="N41" s="248"/>
      <c r="O41" s="248"/>
      <c r="P41" s="248"/>
      <c r="Q41" s="248"/>
      <c r="R41" s="248"/>
      <c r="S41" s="175"/>
      <c r="T41" s="172"/>
    </row>
    <row r="42" spans="2:20" ht="43.5" customHeight="1" x14ac:dyDescent="0.2">
      <c r="B42" s="385" t="s">
        <v>1324</v>
      </c>
      <c r="C42" s="386"/>
      <c r="D42" s="386"/>
      <c r="E42" s="386"/>
      <c r="F42" s="386"/>
      <c r="G42" s="386"/>
      <c r="H42" s="387"/>
      <c r="I42" s="388" t="s">
        <v>1325</v>
      </c>
      <c r="J42" s="388"/>
      <c r="K42" s="389">
        <v>44125</v>
      </c>
      <c r="L42" s="389"/>
      <c r="M42" s="248" t="s">
        <v>881</v>
      </c>
      <c r="N42" s="248"/>
      <c r="O42" s="248"/>
      <c r="P42" s="248"/>
      <c r="Q42" s="248"/>
      <c r="R42" s="248"/>
      <c r="S42" s="175"/>
      <c r="T42" s="172"/>
    </row>
    <row r="43" spans="2:20" ht="52.5" customHeight="1" x14ac:dyDescent="0.2">
      <c r="B43" s="385" t="s">
        <v>1334</v>
      </c>
      <c r="C43" s="386"/>
      <c r="D43" s="386"/>
      <c r="E43" s="386"/>
      <c r="F43" s="386"/>
      <c r="G43" s="386"/>
      <c r="H43" s="387"/>
      <c r="I43" s="388" t="s">
        <v>1335</v>
      </c>
      <c r="J43" s="388"/>
      <c r="K43" s="389">
        <v>44130</v>
      </c>
      <c r="L43" s="389"/>
      <c r="M43" s="248" t="s">
        <v>881</v>
      </c>
      <c r="N43" s="248"/>
      <c r="O43" s="248"/>
      <c r="P43" s="248"/>
      <c r="Q43" s="248"/>
      <c r="R43" s="248"/>
      <c r="S43" s="175"/>
      <c r="T43" s="172"/>
    </row>
    <row r="44" spans="2:20" ht="31.5" customHeight="1" x14ac:dyDescent="0.2">
      <c r="B44" s="385" t="s">
        <v>1326</v>
      </c>
      <c r="C44" s="386"/>
      <c r="D44" s="386"/>
      <c r="E44" s="386"/>
      <c r="F44" s="386"/>
      <c r="G44" s="386"/>
      <c r="H44" s="387"/>
      <c r="I44" s="388" t="s">
        <v>1327</v>
      </c>
      <c r="J44" s="388"/>
      <c r="K44" s="389">
        <v>44125</v>
      </c>
      <c r="L44" s="389"/>
      <c r="M44" s="248" t="s">
        <v>881</v>
      </c>
      <c r="N44" s="248"/>
      <c r="O44" s="248"/>
      <c r="P44" s="248"/>
      <c r="Q44" s="248"/>
      <c r="R44" s="248"/>
      <c r="S44" s="175"/>
      <c r="T44" s="172"/>
    </row>
    <row r="45" spans="2:20" ht="40.5" customHeight="1" x14ac:dyDescent="0.2">
      <c r="B45" s="385" t="s">
        <v>1328</v>
      </c>
      <c r="C45" s="386"/>
      <c r="D45" s="386"/>
      <c r="E45" s="386"/>
      <c r="F45" s="386"/>
      <c r="G45" s="386"/>
      <c r="H45" s="387"/>
      <c r="I45" s="388" t="s">
        <v>1329</v>
      </c>
      <c r="J45" s="388"/>
      <c r="K45" s="389">
        <v>44125</v>
      </c>
      <c r="L45" s="389"/>
      <c r="M45" s="248" t="s">
        <v>881</v>
      </c>
      <c r="N45" s="248"/>
      <c r="O45" s="248"/>
      <c r="P45" s="248"/>
      <c r="Q45" s="248"/>
      <c r="R45" s="248"/>
      <c r="S45" s="175"/>
      <c r="T45" s="172"/>
    </row>
    <row r="46" spans="2:20" ht="42" customHeight="1" x14ac:dyDescent="0.2">
      <c r="B46" s="385" t="s">
        <v>1330</v>
      </c>
      <c r="C46" s="386"/>
      <c r="D46" s="386"/>
      <c r="E46" s="386"/>
      <c r="F46" s="386"/>
      <c r="G46" s="386"/>
      <c r="H46" s="387"/>
      <c r="I46" s="388" t="s">
        <v>1331</v>
      </c>
      <c r="J46" s="388"/>
      <c r="K46" s="389">
        <v>44123</v>
      </c>
      <c r="L46" s="389"/>
      <c r="M46" s="248" t="s">
        <v>881</v>
      </c>
      <c r="N46" s="248"/>
      <c r="O46" s="248"/>
      <c r="P46" s="248"/>
      <c r="Q46" s="248"/>
      <c r="R46" s="248"/>
      <c r="S46" s="175"/>
      <c r="T46" s="172"/>
    </row>
    <row r="47" spans="2:20" ht="38.25" customHeight="1" x14ac:dyDescent="0.2">
      <c r="B47" s="385" t="s">
        <v>1336</v>
      </c>
      <c r="C47" s="386"/>
      <c r="D47" s="386"/>
      <c r="E47" s="386"/>
      <c r="F47" s="386"/>
      <c r="G47" s="386"/>
      <c r="H47" s="387"/>
      <c r="I47" s="388" t="s">
        <v>1337</v>
      </c>
      <c r="J47" s="388"/>
      <c r="K47" s="389">
        <v>44133</v>
      </c>
      <c r="L47" s="389"/>
      <c r="M47" s="248" t="s">
        <v>881</v>
      </c>
      <c r="N47" s="248"/>
      <c r="O47" s="248"/>
      <c r="P47" s="248"/>
      <c r="Q47" s="248"/>
      <c r="R47" s="248"/>
      <c r="S47" s="175"/>
      <c r="T47" s="172"/>
    </row>
    <row r="48" spans="2:20" ht="34.5" customHeight="1" x14ac:dyDescent="0.2">
      <c r="B48" s="385" t="s">
        <v>1338</v>
      </c>
      <c r="C48" s="386"/>
      <c r="D48" s="386"/>
      <c r="E48" s="386"/>
      <c r="F48" s="386"/>
      <c r="G48" s="386"/>
      <c r="H48" s="387"/>
      <c r="I48" s="388" t="s">
        <v>1339</v>
      </c>
      <c r="J48" s="388"/>
      <c r="K48" s="389">
        <v>44133</v>
      </c>
      <c r="L48" s="389"/>
      <c r="M48" s="248" t="s">
        <v>881</v>
      </c>
      <c r="N48" s="248"/>
      <c r="O48" s="248"/>
      <c r="P48" s="248"/>
      <c r="Q48" s="248"/>
      <c r="R48" s="248"/>
      <c r="S48" s="175"/>
      <c r="T48" s="172"/>
    </row>
    <row r="49" spans="2:20" ht="14.25" customHeight="1" x14ac:dyDescent="0.2">
      <c r="B49" s="44"/>
      <c r="C49" s="45"/>
      <c r="D49" s="45"/>
      <c r="E49" s="45"/>
      <c r="F49" s="45"/>
      <c r="G49" s="45"/>
      <c r="H49" s="45"/>
      <c r="I49" s="45"/>
      <c r="J49" s="45"/>
      <c r="K49" s="45"/>
      <c r="L49" s="45"/>
      <c r="M49" s="45"/>
      <c r="N49" s="45"/>
      <c r="O49" s="45"/>
      <c r="P49" s="45"/>
      <c r="Q49" s="45"/>
      <c r="R49" s="45"/>
      <c r="S49" s="45"/>
      <c r="T49" s="46"/>
    </row>
    <row r="50" spans="2:20" ht="22.5" customHeight="1" x14ac:dyDescent="0.2">
      <c r="B50" s="399" t="s">
        <v>28</v>
      </c>
      <c r="C50" s="399"/>
      <c r="D50" s="399"/>
      <c r="E50" s="399"/>
      <c r="F50" s="399"/>
      <c r="G50" s="399"/>
      <c r="H50" s="399"/>
      <c r="I50" s="399"/>
      <c r="J50" s="399"/>
      <c r="K50" s="399"/>
      <c r="L50" s="399"/>
      <c r="M50" s="399"/>
      <c r="N50" s="399"/>
      <c r="O50" s="399"/>
      <c r="P50" s="399"/>
      <c r="Q50" s="399"/>
      <c r="R50" s="399"/>
      <c r="S50" s="399"/>
      <c r="T50" s="399"/>
    </row>
    <row r="51" spans="2:20" customFormat="1" ht="25.5" customHeight="1" x14ac:dyDescent="0.25">
      <c r="B51" s="288" t="s">
        <v>124</v>
      </c>
      <c r="C51" s="292"/>
      <c r="D51" s="292"/>
      <c r="E51" s="292"/>
      <c r="F51" s="292"/>
      <c r="G51" s="292"/>
      <c r="H51" s="292"/>
      <c r="I51" s="292"/>
      <c r="J51" s="292"/>
      <c r="K51" s="292"/>
      <c r="L51" s="292"/>
      <c r="M51" s="292"/>
      <c r="N51" s="292"/>
      <c r="O51" s="292"/>
      <c r="P51" s="292"/>
      <c r="Q51" s="292"/>
      <c r="R51" s="292"/>
      <c r="S51" s="292"/>
      <c r="T51" s="289"/>
    </row>
    <row r="52" spans="2:20" customFormat="1" ht="34.5" customHeight="1" thickBot="1" x14ac:dyDescent="0.3">
      <c r="B52" s="54" t="s">
        <v>29</v>
      </c>
      <c r="C52" s="288" t="s">
        <v>125</v>
      </c>
      <c r="D52" s="289"/>
      <c r="E52" s="288" t="s">
        <v>436</v>
      </c>
      <c r="F52" s="292"/>
      <c r="G52" s="292"/>
      <c r="H52" s="289"/>
      <c r="I52" s="288" t="s">
        <v>30</v>
      </c>
      <c r="J52" s="292"/>
      <c r="K52" s="292"/>
      <c r="L52" s="292"/>
      <c r="M52" s="292"/>
      <c r="N52" s="292"/>
      <c r="O52" s="292"/>
      <c r="P52" s="292"/>
      <c r="Q52" s="292"/>
      <c r="R52" s="289"/>
      <c r="S52" s="288" t="s">
        <v>31</v>
      </c>
      <c r="T52" s="289"/>
    </row>
    <row r="53" spans="2:20" customFormat="1" ht="61.15" customHeight="1" x14ac:dyDescent="0.25">
      <c r="B53" s="322" t="s">
        <v>32</v>
      </c>
      <c r="C53" s="268" t="s">
        <v>123</v>
      </c>
      <c r="D53" s="270"/>
      <c r="E53" s="340" t="s">
        <v>437</v>
      </c>
      <c r="F53" s="340"/>
      <c r="G53" s="340"/>
      <c r="H53" s="340"/>
      <c r="I53" s="347" t="s">
        <v>689</v>
      </c>
      <c r="J53" s="347"/>
      <c r="K53" s="347"/>
      <c r="L53" s="347"/>
      <c r="M53" s="347"/>
      <c r="N53" s="347"/>
      <c r="O53" s="347"/>
      <c r="P53" s="347"/>
      <c r="Q53" s="347"/>
      <c r="R53" s="347"/>
      <c r="S53" s="329">
        <v>1</v>
      </c>
      <c r="T53" s="330"/>
    </row>
    <row r="54" spans="2:20" customFormat="1" ht="58.9" customHeight="1" x14ac:dyDescent="0.25">
      <c r="B54" s="323"/>
      <c r="C54" s="271"/>
      <c r="D54" s="273"/>
      <c r="E54" s="328" t="s">
        <v>438</v>
      </c>
      <c r="F54" s="328"/>
      <c r="G54" s="328"/>
      <c r="H54" s="328"/>
      <c r="I54" s="337" t="s">
        <v>690</v>
      </c>
      <c r="J54" s="337"/>
      <c r="K54" s="337"/>
      <c r="L54" s="337"/>
      <c r="M54" s="337"/>
      <c r="N54" s="337"/>
      <c r="O54" s="337"/>
      <c r="P54" s="337"/>
      <c r="Q54" s="337"/>
      <c r="R54" s="337"/>
      <c r="S54" s="331">
        <v>1</v>
      </c>
      <c r="T54" s="332"/>
    </row>
    <row r="55" spans="2:20" customFormat="1" ht="66" customHeight="1" x14ac:dyDescent="0.25">
      <c r="B55" s="323"/>
      <c r="C55" s="271"/>
      <c r="D55" s="391"/>
      <c r="E55" s="328" t="s">
        <v>439</v>
      </c>
      <c r="F55" s="328"/>
      <c r="G55" s="328"/>
      <c r="H55" s="328"/>
      <c r="I55" s="337" t="s">
        <v>493</v>
      </c>
      <c r="J55" s="337"/>
      <c r="K55" s="337"/>
      <c r="L55" s="337"/>
      <c r="M55" s="337"/>
      <c r="N55" s="337"/>
      <c r="O55" s="337"/>
      <c r="P55" s="337"/>
      <c r="Q55" s="337"/>
      <c r="R55" s="337"/>
      <c r="S55" s="331">
        <v>1</v>
      </c>
      <c r="T55" s="332"/>
    </row>
    <row r="56" spans="2:20" s="74" customFormat="1" ht="63.6" customHeight="1" x14ac:dyDescent="0.25">
      <c r="B56" s="323"/>
      <c r="C56" s="271"/>
      <c r="D56" s="391"/>
      <c r="E56" s="328" t="s">
        <v>696</v>
      </c>
      <c r="F56" s="328"/>
      <c r="G56" s="328"/>
      <c r="H56" s="328"/>
      <c r="I56" s="337" t="s">
        <v>691</v>
      </c>
      <c r="J56" s="337"/>
      <c r="K56" s="337"/>
      <c r="L56" s="337"/>
      <c r="M56" s="337"/>
      <c r="N56" s="337"/>
      <c r="O56" s="337"/>
      <c r="P56" s="337"/>
      <c r="Q56" s="337"/>
      <c r="R56" s="337"/>
      <c r="S56" s="331">
        <v>1</v>
      </c>
      <c r="T56" s="332"/>
    </row>
    <row r="57" spans="2:20" customFormat="1" ht="36.6" customHeight="1" x14ac:dyDescent="0.25">
      <c r="B57" s="323"/>
      <c r="C57" s="271"/>
      <c r="D57" s="391"/>
      <c r="E57" s="328" t="s">
        <v>440</v>
      </c>
      <c r="F57" s="328"/>
      <c r="G57" s="328"/>
      <c r="H57" s="328"/>
      <c r="I57" s="337" t="s">
        <v>354</v>
      </c>
      <c r="J57" s="337"/>
      <c r="K57" s="337"/>
      <c r="L57" s="337"/>
      <c r="M57" s="337"/>
      <c r="N57" s="337"/>
      <c r="O57" s="337"/>
      <c r="P57" s="337"/>
      <c r="Q57" s="337"/>
      <c r="R57" s="337"/>
      <c r="S57" s="331">
        <v>1</v>
      </c>
      <c r="T57" s="349"/>
    </row>
    <row r="58" spans="2:20" customFormat="1" ht="73.900000000000006" customHeight="1" x14ac:dyDescent="0.25">
      <c r="B58" s="323"/>
      <c r="C58" s="271"/>
      <c r="D58" s="273"/>
      <c r="E58" s="328" t="s">
        <v>441</v>
      </c>
      <c r="F58" s="328"/>
      <c r="G58" s="328"/>
      <c r="H58" s="328"/>
      <c r="I58" s="337" t="s">
        <v>692</v>
      </c>
      <c r="J58" s="337"/>
      <c r="K58" s="337"/>
      <c r="L58" s="337"/>
      <c r="M58" s="337"/>
      <c r="N58" s="337"/>
      <c r="O58" s="337"/>
      <c r="P58" s="337"/>
      <c r="Q58" s="337"/>
      <c r="R58" s="337"/>
      <c r="S58" s="331">
        <v>1</v>
      </c>
      <c r="T58" s="332"/>
    </row>
    <row r="59" spans="2:20" customFormat="1" ht="76.150000000000006" customHeight="1" x14ac:dyDescent="0.25">
      <c r="B59" s="323"/>
      <c r="C59" s="271"/>
      <c r="D59" s="273"/>
      <c r="E59" s="328" t="s">
        <v>442</v>
      </c>
      <c r="F59" s="328"/>
      <c r="G59" s="328"/>
      <c r="H59" s="328"/>
      <c r="I59" s="337" t="s">
        <v>693</v>
      </c>
      <c r="J59" s="337"/>
      <c r="K59" s="337"/>
      <c r="L59" s="337"/>
      <c r="M59" s="337"/>
      <c r="N59" s="337"/>
      <c r="O59" s="337"/>
      <c r="P59" s="337"/>
      <c r="Q59" s="337"/>
      <c r="R59" s="337"/>
      <c r="S59" s="331">
        <v>1</v>
      </c>
      <c r="T59" s="332"/>
    </row>
    <row r="60" spans="2:20" customFormat="1" ht="101.45" customHeight="1" x14ac:dyDescent="0.25">
      <c r="B60" s="323"/>
      <c r="C60" s="271"/>
      <c r="D60" s="273"/>
      <c r="E60" s="328" t="s">
        <v>443</v>
      </c>
      <c r="F60" s="328"/>
      <c r="G60" s="328"/>
      <c r="H60" s="328"/>
      <c r="I60" s="337" t="s">
        <v>694</v>
      </c>
      <c r="J60" s="337"/>
      <c r="K60" s="337"/>
      <c r="L60" s="337"/>
      <c r="M60" s="337"/>
      <c r="N60" s="337"/>
      <c r="O60" s="337"/>
      <c r="P60" s="337"/>
      <c r="Q60" s="337"/>
      <c r="R60" s="337"/>
      <c r="S60" s="331">
        <v>1</v>
      </c>
      <c r="T60" s="332"/>
    </row>
    <row r="61" spans="2:20" customFormat="1" ht="44.45" customHeight="1" x14ac:dyDescent="0.25">
      <c r="B61" s="323"/>
      <c r="C61" s="271"/>
      <c r="D61" s="273"/>
      <c r="E61" s="328" t="s">
        <v>444</v>
      </c>
      <c r="F61" s="328"/>
      <c r="G61" s="328"/>
      <c r="H61" s="328"/>
      <c r="I61" s="337" t="s">
        <v>110</v>
      </c>
      <c r="J61" s="337"/>
      <c r="K61" s="337"/>
      <c r="L61" s="337"/>
      <c r="M61" s="337"/>
      <c r="N61" s="337"/>
      <c r="O61" s="337"/>
      <c r="P61" s="337"/>
      <c r="Q61" s="337"/>
      <c r="R61" s="337"/>
      <c r="S61" s="331">
        <v>1</v>
      </c>
      <c r="T61" s="349"/>
    </row>
    <row r="62" spans="2:20" customFormat="1" ht="55.9" customHeight="1" x14ac:dyDescent="0.25">
      <c r="B62" s="323"/>
      <c r="C62" s="271"/>
      <c r="D62" s="273"/>
      <c r="E62" s="328" t="s">
        <v>445</v>
      </c>
      <c r="F62" s="328"/>
      <c r="G62" s="328"/>
      <c r="H62" s="328"/>
      <c r="I62" s="337" t="s">
        <v>372</v>
      </c>
      <c r="J62" s="337"/>
      <c r="K62" s="337"/>
      <c r="L62" s="337"/>
      <c r="M62" s="337"/>
      <c r="N62" s="337"/>
      <c r="O62" s="337"/>
      <c r="P62" s="337"/>
      <c r="Q62" s="337"/>
      <c r="R62" s="337"/>
      <c r="S62" s="331">
        <v>1</v>
      </c>
      <c r="T62" s="332"/>
    </row>
    <row r="63" spans="2:20" customFormat="1" ht="79.900000000000006" customHeight="1" thickBot="1" x14ac:dyDescent="0.3">
      <c r="B63" s="324"/>
      <c r="C63" s="274"/>
      <c r="D63" s="276"/>
      <c r="E63" s="346" t="s">
        <v>446</v>
      </c>
      <c r="F63" s="346"/>
      <c r="G63" s="346"/>
      <c r="H63" s="346"/>
      <c r="I63" s="344" t="s">
        <v>695</v>
      </c>
      <c r="J63" s="344"/>
      <c r="K63" s="344"/>
      <c r="L63" s="344"/>
      <c r="M63" s="344"/>
      <c r="N63" s="344"/>
      <c r="O63" s="344"/>
      <c r="P63" s="344"/>
      <c r="Q63" s="344"/>
      <c r="R63" s="344"/>
      <c r="S63" s="342">
        <v>1</v>
      </c>
      <c r="T63" s="343"/>
    </row>
    <row r="64" spans="2:20" customFormat="1" ht="80.45" customHeight="1" x14ac:dyDescent="0.25">
      <c r="B64" s="351" t="s">
        <v>33</v>
      </c>
      <c r="C64" s="268" t="s">
        <v>34</v>
      </c>
      <c r="D64" s="270"/>
      <c r="E64" s="340" t="s">
        <v>437</v>
      </c>
      <c r="F64" s="340"/>
      <c r="G64" s="340"/>
      <c r="H64" s="340"/>
      <c r="I64" s="347" t="s">
        <v>741</v>
      </c>
      <c r="J64" s="347"/>
      <c r="K64" s="347"/>
      <c r="L64" s="347"/>
      <c r="M64" s="347"/>
      <c r="N64" s="347"/>
      <c r="O64" s="347"/>
      <c r="P64" s="347"/>
      <c r="Q64" s="347"/>
      <c r="R64" s="347"/>
      <c r="S64" s="329">
        <v>1</v>
      </c>
      <c r="T64" s="330"/>
    </row>
    <row r="65" spans="2:23" customFormat="1" ht="111" customHeight="1" x14ac:dyDescent="0.25">
      <c r="B65" s="352"/>
      <c r="C65" s="271"/>
      <c r="D65" s="273"/>
      <c r="E65" s="328" t="s">
        <v>697</v>
      </c>
      <c r="F65" s="328"/>
      <c r="G65" s="328"/>
      <c r="H65" s="328"/>
      <c r="I65" s="337" t="s">
        <v>494</v>
      </c>
      <c r="J65" s="337"/>
      <c r="K65" s="337"/>
      <c r="L65" s="337"/>
      <c r="M65" s="337"/>
      <c r="N65" s="337"/>
      <c r="O65" s="337"/>
      <c r="P65" s="337"/>
      <c r="Q65" s="337"/>
      <c r="R65" s="337"/>
      <c r="S65" s="331" t="s">
        <v>698</v>
      </c>
      <c r="T65" s="332"/>
      <c r="W65" s="83"/>
    </row>
    <row r="66" spans="2:23" customFormat="1" ht="236.45" customHeight="1" x14ac:dyDescent="0.25">
      <c r="B66" s="352"/>
      <c r="C66" s="271"/>
      <c r="D66" s="273"/>
      <c r="E66" s="328" t="s">
        <v>447</v>
      </c>
      <c r="F66" s="328"/>
      <c r="G66" s="328"/>
      <c r="H66" s="328"/>
      <c r="I66" s="337" t="s">
        <v>700</v>
      </c>
      <c r="J66" s="337"/>
      <c r="K66" s="337"/>
      <c r="L66" s="337"/>
      <c r="M66" s="337"/>
      <c r="N66" s="337"/>
      <c r="O66" s="337"/>
      <c r="P66" s="337"/>
      <c r="Q66" s="337"/>
      <c r="R66" s="337"/>
      <c r="S66" s="331">
        <v>1</v>
      </c>
      <c r="T66" s="349"/>
    </row>
    <row r="67" spans="2:23" customFormat="1" ht="67.5" customHeight="1" x14ac:dyDescent="0.25">
      <c r="B67" s="352"/>
      <c r="C67" s="271"/>
      <c r="D67" s="273"/>
      <c r="E67" s="328" t="s">
        <v>448</v>
      </c>
      <c r="F67" s="328"/>
      <c r="G67" s="328"/>
      <c r="H67" s="328"/>
      <c r="I67" s="337" t="s">
        <v>495</v>
      </c>
      <c r="J67" s="337"/>
      <c r="K67" s="337"/>
      <c r="L67" s="337"/>
      <c r="M67" s="337"/>
      <c r="N67" s="337"/>
      <c r="O67" s="337"/>
      <c r="P67" s="337"/>
      <c r="Q67" s="337"/>
      <c r="R67" s="337"/>
      <c r="S67" s="331">
        <v>1</v>
      </c>
      <c r="T67" s="349"/>
    </row>
    <row r="68" spans="2:23" customFormat="1" ht="62.45" customHeight="1" x14ac:dyDescent="0.25">
      <c r="B68" s="352"/>
      <c r="C68" s="271"/>
      <c r="D68" s="273"/>
      <c r="E68" s="328" t="s">
        <v>449</v>
      </c>
      <c r="F68" s="328"/>
      <c r="G68" s="328"/>
      <c r="H68" s="328"/>
      <c r="I68" s="337" t="s">
        <v>687</v>
      </c>
      <c r="J68" s="337"/>
      <c r="K68" s="337"/>
      <c r="L68" s="337"/>
      <c r="M68" s="337"/>
      <c r="N68" s="337"/>
      <c r="O68" s="337"/>
      <c r="P68" s="337"/>
      <c r="Q68" s="337"/>
      <c r="R68" s="337"/>
      <c r="S68" s="331">
        <v>1</v>
      </c>
      <c r="T68" s="349"/>
    </row>
    <row r="69" spans="2:23" customFormat="1" ht="112.9" customHeight="1" x14ac:dyDescent="0.25">
      <c r="B69" s="352"/>
      <c r="C69" s="271"/>
      <c r="D69" s="273"/>
      <c r="E69" s="328" t="s">
        <v>450</v>
      </c>
      <c r="F69" s="328"/>
      <c r="G69" s="328"/>
      <c r="H69" s="328"/>
      <c r="I69" s="337" t="s">
        <v>701</v>
      </c>
      <c r="J69" s="337"/>
      <c r="K69" s="337"/>
      <c r="L69" s="337"/>
      <c r="M69" s="337"/>
      <c r="N69" s="337"/>
      <c r="O69" s="337"/>
      <c r="P69" s="337"/>
      <c r="Q69" s="337"/>
      <c r="R69" s="337"/>
      <c r="S69" s="331">
        <v>1</v>
      </c>
      <c r="T69" s="349"/>
    </row>
    <row r="70" spans="2:23" customFormat="1" ht="39.6" customHeight="1" x14ac:dyDescent="0.25">
      <c r="B70" s="352"/>
      <c r="C70" s="271"/>
      <c r="D70" s="273"/>
      <c r="E70" s="328" t="s">
        <v>451</v>
      </c>
      <c r="F70" s="328"/>
      <c r="G70" s="328"/>
      <c r="H70" s="328"/>
      <c r="I70" s="337" t="s">
        <v>417</v>
      </c>
      <c r="J70" s="337"/>
      <c r="K70" s="337"/>
      <c r="L70" s="337"/>
      <c r="M70" s="337"/>
      <c r="N70" s="337"/>
      <c r="O70" s="337"/>
      <c r="P70" s="337"/>
      <c r="Q70" s="337"/>
      <c r="R70" s="337"/>
      <c r="S70" s="331">
        <v>1</v>
      </c>
      <c r="T70" s="349"/>
    </row>
    <row r="71" spans="2:23" customFormat="1" ht="58.15" customHeight="1" x14ac:dyDescent="0.25">
      <c r="B71" s="352"/>
      <c r="C71" s="271"/>
      <c r="D71" s="273"/>
      <c r="E71" s="328" t="s">
        <v>452</v>
      </c>
      <c r="F71" s="328"/>
      <c r="G71" s="328"/>
      <c r="H71" s="328"/>
      <c r="I71" s="337" t="s">
        <v>702</v>
      </c>
      <c r="J71" s="337"/>
      <c r="K71" s="337"/>
      <c r="L71" s="337"/>
      <c r="M71" s="337"/>
      <c r="N71" s="337"/>
      <c r="O71" s="337"/>
      <c r="P71" s="337"/>
      <c r="Q71" s="337"/>
      <c r="R71" s="337"/>
      <c r="S71" s="331">
        <v>1</v>
      </c>
      <c r="T71" s="349"/>
    </row>
    <row r="72" spans="2:23" customFormat="1" ht="69.599999999999994" customHeight="1" x14ac:dyDescent="0.25">
      <c r="B72" s="352"/>
      <c r="C72" s="271"/>
      <c r="D72" s="273"/>
      <c r="E72" s="328" t="s">
        <v>453</v>
      </c>
      <c r="F72" s="328"/>
      <c r="G72" s="328"/>
      <c r="H72" s="328"/>
      <c r="I72" s="337" t="s">
        <v>703</v>
      </c>
      <c r="J72" s="337"/>
      <c r="K72" s="337"/>
      <c r="L72" s="337"/>
      <c r="M72" s="337"/>
      <c r="N72" s="337"/>
      <c r="O72" s="337"/>
      <c r="P72" s="337"/>
      <c r="Q72" s="337"/>
      <c r="R72" s="337"/>
      <c r="S72" s="331">
        <v>1</v>
      </c>
      <c r="T72" s="332"/>
    </row>
    <row r="73" spans="2:23" customFormat="1" ht="50.25" customHeight="1" x14ac:dyDescent="0.25">
      <c r="B73" s="352"/>
      <c r="C73" s="271"/>
      <c r="D73" s="273"/>
      <c r="E73" s="328" t="s">
        <v>454</v>
      </c>
      <c r="F73" s="328"/>
      <c r="G73" s="328"/>
      <c r="H73" s="328"/>
      <c r="I73" s="337" t="s">
        <v>688</v>
      </c>
      <c r="J73" s="337"/>
      <c r="K73" s="337"/>
      <c r="L73" s="337"/>
      <c r="M73" s="337"/>
      <c r="N73" s="337"/>
      <c r="O73" s="337"/>
      <c r="P73" s="337"/>
      <c r="Q73" s="337"/>
      <c r="R73" s="337"/>
      <c r="S73" s="331">
        <v>1</v>
      </c>
      <c r="T73" s="332"/>
    </row>
    <row r="74" spans="2:23" customFormat="1" ht="55.15" customHeight="1" thickBot="1" x14ac:dyDescent="0.3">
      <c r="B74" s="353"/>
      <c r="C74" s="274"/>
      <c r="D74" s="276"/>
      <c r="E74" s="346" t="s">
        <v>455</v>
      </c>
      <c r="F74" s="346"/>
      <c r="G74" s="346"/>
      <c r="H74" s="346"/>
      <c r="I74" s="344" t="s">
        <v>699</v>
      </c>
      <c r="J74" s="344"/>
      <c r="K74" s="344"/>
      <c r="L74" s="344"/>
      <c r="M74" s="344"/>
      <c r="N74" s="344"/>
      <c r="O74" s="344"/>
      <c r="P74" s="344"/>
      <c r="Q74" s="344"/>
      <c r="R74" s="344"/>
      <c r="S74" s="342">
        <v>1</v>
      </c>
      <c r="T74" s="343"/>
    </row>
    <row r="75" spans="2:23" customFormat="1" ht="75.599999999999994" customHeight="1" x14ac:dyDescent="0.25">
      <c r="B75" s="322" t="s">
        <v>704</v>
      </c>
      <c r="C75" s="268" t="s">
        <v>355</v>
      </c>
      <c r="D75" s="270"/>
      <c r="E75" s="340" t="s">
        <v>705</v>
      </c>
      <c r="F75" s="340"/>
      <c r="G75" s="340"/>
      <c r="H75" s="340"/>
      <c r="I75" s="347" t="s">
        <v>356</v>
      </c>
      <c r="J75" s="347"/>
      <c r="K75" s="347"/>
      <c r="L75" s="347"/>
      <c r="M75" s="347"/>
      <c r="N75" s="347"/>
      <c r="O75" s="347"/>
      <c r="P75" s="347"/>
      <c r="Q75" s="347"/>
      <c r="R75" s="347"/>
      <c r="S75" s="329">
        <v>1</v>
      </c>
      <c r="T75" s="348"/>
    </row>
    <row r="76" spans="2:23" customFormat="1" ht="225" customHeight="1" x14ac:dyDescent="0.25">
      <c r="B76" s="323"/>
      <c r="C76" s="271"/>
      <c r="D76" s="273"/>
      <c r="E76" s="328" t="s">
        <v>706</v>
      </c>
      <c r="F76" s="328"/>
      <c r="G76" s="328"/>
      <c r="H76" s="328"/>
      <c r="I76" s="345" t="s">
        <v>707</v>
      </c>
      <c r="J76" s="345"/>
      <c r="K76" s="345"/>
      <c r="L76" s="345"/>
      <c r="M76" s="345"/>
      <c r="N76" s="345"/>
      <c r="O76" s="345"/>
      <c r="P76" s="345"/>
      <c r="Q76" s="345"/>
      <c r="R76" s="345"/>
      <c r="S76" s="331">
        <v>1</v>
      </c>
      <c r="T76" s="349"/>
    </row>
    <row r="77" spans="2:23" customFormat="1" ht="27" customHeight="1" x14ac:dyDescent="0.25">
      <c r="B77" s="227"/>
      <c r="C77" s="341"/>
      <c r="D77" s="341"/>
      <c r="E77" s="341"/>
      <c r="F77" s="341"/>
      <c r="G77" s="341"/>
      <c r="H77" s="341"/>
      <c r="I77" s="341"/>
      <c r="J77" s="341"/>
      <c r="K77" s="341"/>
      <c r="L77" s="341"/>
      <c r="M77" s="341"/>
      <c r="N77" s="341"/>
      <c r="O77" s="341"/>
      <c r="P77" s="341"/>
      <c r="Q77" s="341"/>
      <c r="R77" s="341"/>
      <c r="S77" s="341"/>
      <c r="T77" s="228"/>
    </row>
    <row r="78" spans="2:23" customFormat="1" ht="27.75" customHeight="1" x14ac:dyDescent="0.25">
      <c r="B78" s="319" t="s">
        <v>126</v>
      </c>
      <c r="C78" s="320"/>
      <c r="D78" s="320"/>
      <c r="E78" s="320"/>
      <c r="F78" s="320"/>
      <c r="G78" s="320"/>
      <c r="H78" s="320"/>
      <c r="I78" s="320"/>
      <c r="J78" s="320"/>
      <c r="K78" s="320"/>
      <c r="L78" s="320"/>
      <c r="M78" s="320"/>
      <c r="N78" s="320"/>
      <c r="O78" s="320"/>
      <c r="P78" s="320"/>
      <c r="Q78" s="320"/>
      <c r="R78" s="320"/>
      <c r="S78" s="320"/>
      <c r="T78" s="321"/>
    </row>
    <row r="79" spans="2:23" customFormat="1" ht="27.75" customHeight="1" thickBot="1" x14ac:dyDescent="0.3">
      <c r="B79" s="76" t="s">
        <v>29</v>
      </c>
      <c r="C79" s="319" t="s">
        <v>127</v>
      </c>
      <c r="D79" s="321"/>
      <c r="E79" s="319" t="s">
        <v>456</v>
      </c>
      <c r="F79" s="320"/>
      <c r="G79" s="320"/>
      <c r="H79" s="320"/>
      <c r="I79" s="321"/>
      <c r="J79" s="319" t="s">
        <v>30</v>
      </c>
      <c r="K79" s="320"/>
      <c r="L79" s="320"/>
      <c r="M79" s="320"/>
      <c r="N79" s="320"/>
      <c r="O79" s="320"/>
      <c r="P79" s="320"/>
      <c r="Q79" s="320"/>
      <c r="R79" s="321"/>
      <c r="S79" s="319" t="s">
        <v>31</v>
      </c>
      <c r="T79" s="321"/>
    </row>
    <row r="80" spans="2:23" customFormat="1" ht="48" customHeight="1" x14ac:dyDescent="0.25">
      <c r="B80" s="322" t="s">
        <v>35</v>
      </c>
      <c r="C80" s="268" t="s">
        <v>36</v>
      </c>
      <c r="D80" s="270"/>
      <c r="E80" s="338" t="s">
        <v>457</v>
      </c>
      <c r="F80" s="338"/>
      <c r="G80" s="338"/>
      <c r="H80" s="338"/>
      <c r="I80" s="338"/>
      <c r="J80" s="327" t="s">
        <v>708</v>
      </c>
      <c r="K80" s="327"/>
      <c r="L80" s="327"/>
      <c r="M80" s="327"/>
      <c r="N80" s="327"/>
      <c r="O80" s="327"/>
      <c r="P80" s="327"/>
      <c r="Q80" s="327"/>
      <c r="R80" s="327"/>
      <c r="S80" s="329">
        <v>1</v>
      </c>
      <c r="T80" s="330"/>
    </row>
    <row r="81" spans="2:20" customFormat="1" ht="37.9" customHeight="1" x14ac:dyDescent="0.25">
      <c r="B81" s="323"/>
      <c r="C81" s="271"/>
      <c r="D81" s="273"/>
      <c r="E81" s="325" t="s">
        <v>458</v>
      </c>
      <c r="F81" s="325"/>
      <c r="G81" s="325"/>
      <c r="H81" s="325"/>
      <c r="I81" s="325"/>
      <c r="J81" s="326" t="s">
        <v>709</v>
      </c>
      <c r="K81" s="326"/>
      <c r="L81" s="326"/>
      <c r="M81" s="326"/>
      <c r="N81" s="326"/>
      <c r="O81" s="326"/>
      <c r="P81" s="326"/>
      <c r="Q81" s="326"/>
      <c r="R81" s="326"/>
      <c r="S81" s="331">
        <v>1</v>
      </c>
      <c r="T81" s="332"/>
    </row>
    <row r="82" spans="2:20" customFormat="1" ht="134.44999999999999" customHeight="1" x14ac:dyDescent="0.25">
      <c r="B82" s="323"/>
      <c r="C82" s="271"/>
      <c r="D82" s="273"/>
      <c r="E82" s="325" t="s">
        <v>459</v>
      </c>
      <c r="F82" s="325"/>
      <c r="G82" s="325"/>
      <c r="H82" s="325"/>
      <c r="I82" s="325"/>
      <c r="J82" s="326" t="s">
        <v>373</v>
      </c>
      <c r="K82" s="326"/>
      <c r="L82" s="326"/>
      <c r="M82" s="326"/>
      <c r="N82" s="326"/>
      <c r="O82" s="326"/>
      <c r="P82" s="326"/>
      <c r="Q82" s="326"/>
      <c r="R82" s="326"/>
      <c r="S82" s="331">
        <v>1</v>
      </c>
      <c r="T82" s="332"/>
    </row>
    <row r="83" spans="2:20" customFormat="1" ht="56.25" customHeight="1" x14ac:dyDescent="0.25">
      <c r="B83" s="323"/>
      <c r="C83" s="271"/>
      <c r="D83" s="273"/>
      <c r="E83" s="325" t="s">
        <v>460</v>
      </c>
      <c r="F83" s="325"/>
      <c r="G83" s="325"/>
      <c r="H83" s="325"/>
      <c r="I83" s="325"/>
      <c r="J83" s="326" t="s">
        <v>710</v>
      </c>
      <c r="K83" s="326"/>
      <c r="L83" s="326"/>
      <c r="M83" s="326"/>
      <c r="N83" s="326"/>
      <c r="O83" s="326"/>
      <c r="P83" s="326"/>
      <c r="Q83" s="326"/>
      <c r="R83" s="326"/>
      <c r="S83" s="331">
        <v>1</v>
      </c>
      <c r="T83" s="332"/>
    </row>
    <row r="84" spans="2:20" customFormat="1" ht="47.45" customHeight="1" x14ac:dyDescent="0.25">
      <c r="B84" s="323"/>
      <c r="C84" s="271"/>
      <c r="D84" s="273"/>
      <c r="E84" s="325" t="s">
        <v>461</v>
      </c>
      <c r="F84" s="325"/>
      <c r="G84" s="325"/>
      <c r="H84" s="325"/>
      <c r="I84" s="325"/>
      <c r="J84" s="326" t="s">
        <v>128</v>
      </c>
      <c r="K84" s="326"/>
      <c r="L84" s="326"/>
      <c r="M84" s="326"/>
      <c r="N84" s="326"/>
      <c r="O84" s="326"/>
      <c r="P84" s="326"/>
      <c r="Q84" s="326"/>
      <c r="R84" s="326"/>
      <c r="S84" s="331">
        <v>1</v>
      </c>
      <c r="T84" s="332"/>
    </row>
    <row r="85" spans="2:20" customFormat="1" ht="111" customHeight="1" x14ac:dyDescent="0.25">
      <c r="B85" s="323"/>
      <c r="C85" s="271"/>
      <c r="D85" s="273"/>
      <c r="E85" s="328" t="s">
        <v>463</v>
      </c>
      <c r="F85" s="328"/>
      <c r="G85" s="328"/>
      <c r="H85" s="328"/>
      <c r="I85" s="328"/>
      <c r="J85" s="337" t="s">
        <v>712</v>
      </c>
      <c r="K85" s="337"/>
      <c r="L85" s="337"/>
      <c r="M85" s="337"/>
      <c r="N85" s="337"/>
      <c r="O85" s="337"/>
      <c r="P85" s="337"/>
      <c r="Q85" s="337"/>
      <c r="R85" s="337"/>
      <c r="S85" s="331">
        <v>1</v>
      </c>
      <c r="T85" s="332"/>
    </row>
    <row r="86" spans="2:20" customFormat="1" ht="44.45" customHeight="1" x14ac:dyDescent="0.25">
      <c r="B86" s="323"/>
      <c r="C86" s="271"/>
      <c r="D86" s="273"/>
      <c r="E86" s="325" t="s">
        <v>462</v>
      </c>
      <c r="F86" s="325"/>
      <c r="G86" s="325"/>
      <c r="H86" s="325"/>
      <c r="I86" s="325"/>
      <c r="J86" s="326" t="s">
        <v>711</v>
      </c>
      <c r="K86" s="326"/>
      <c r="L86" s="326"/>
      <c r="M86" s="326"/>
      <c r="N86" s="326"/>
      <c r="O86" s="326"/>
      <c r="P86" s="326"/>
      <c r="Q86" s="326"/>
      <c r="R86" s="326"/>
      <c r="S86" s="331">
        <v>1</v>
      </c>
      <c r="T86" s="332"/>
    </row>
    <row r="87" spans="2:20" customFormat="1" ht="139.5" customHeight="1" thickBot="1" x14ac:dyDescent="0.3">
      <c r="B87" s="324"/>
      <c r="C87" s="274"/>
      <c r="D87" s="276"/>
      <c r="E87" s="333" t="s">
        <v>464</v>
      </c>
      <c r="F87" s="333"/>
      <c r="G87" s="333"/>
      <c r="H87" s="333"/>
      <c r="I87" s="333"/>
      <c r="J87" s="334" t="s">
        <v>713</v>
      </c>
      <c r="K87" s="334"/>
      <c r="L87" s="334"/>
      <c r="M87" s="334"/>
      <c r="N87" s="334"/>
      <c r="O87" s="334"/>
      <c r="P87" s="334"/>
      <c r="Q87" s="334"/>
      <c r="R87" s="334"/>
      <c r="S87" s="335">
        <v>1</v>
      </c>
      <c r="T87" s="336"/>
    </row>
    <row r="88" spans="2:20" customFormat="1" ht="129.6" customHeight="1" x14ac:dyDescent="0.25">
      <c r="B88" s="351" t="s">
        <v>37</v>
      </c>
      <c r="C88" s="268" t="s">
        <v>38</v>
      </c>
      <c r="D88" s="270"/>
      <c r="E88" s="338" t="s">
        <v>465</v>
      </c>
      <c r="F88" s="338"/>
      <c r="G88" s="338"/>
      <c r="H88" s="338"/>
      <c r="I88" s="338"/>
      <c r="J88" s="327" t="s">
        <v>714</v>
      </c>
      <c r="K88" s="327"/>
      <c r="L88" s="327"/>
      <c r="M88" s="327"/>
      <c r="N88" s="327"/>
      <c r="O88" s="327"/>
      <c r="P88" s="327"/>
      <c r="Q88" s="327"/>
      <c r="R88" s="327"/>
      <c r="S88" s="329">
        <v>1</v>
      </c>
      <c r="T88" s="330"/>
    </row>
    <row r="89" spans="2:20" customFormat="1" ht="50.45" customHeight="1" x14ac:dyDescent="0.25">
      <c r="B89" s="352"/>
      <c r="C89" s="271"/>
      <c r="D89" s="273"/>
      <c r="E89" s="325" t="s">
        <v>466</v>
      </c>
      <c r="F89" s="325"/>
      <c r="G89" s="325"/>
      <c r="H89" s="325"/>
      <c r="I89" s="325"/>
      <c r="J89" s="326" t="s">
        <v>715</v>
      </c>
      <c r="K89" s="326"/>
      <c r="L89" s="326"/>
      <c r="M89" s="326"/>
      <c r="N89" s="326"/>
      <c r="O89" s="326"/>
      <c r="P89" s="326"/>
      <c r="Q89" s="326"/>
      <c r="R89" s="326"/>
      <c r="S89" s="331">
        <v>1</v>
      </c>
      <c r="T89" s="332"/>
    </row>
    <row r="90" spans="2:20" customFormat="1" ht="30" customHeight="1" thickBot="1" x14ac:dyDescent="0.3">
      <c r="B90" s="353"/>
      <c r="C90" s="274"/>
      <c r="D90" s="276"/>
      <c r="E90" s="575" t="s">
        <v>460</v>
      </c>
      <c r="F90" s="575"/>
      <c r="G90" s="575"/>
      <c r="H90" s="575"/>
      <c r="I90" s="575"/>
      <c r="J90" s="576" t="s">
        <v>111</v>
      </c>
      <c r="K90" s="576"/>
      <c r="L90" s="576"/>
      <c r="M90" s="576"/>
      <c r="N90" s="576"/>
      <c r="O90" s="576"/>
      <c r="P90" s="576"/>
      <c r="Q90" s="576"/>
      <c r="R90" s="576"/>
      <c r="S90" s="335">
        <v>1</v>
      </c>
      <c r="T90" s="336"/>
    </row>
    <row r="91" spans="2:20" customFormat="1" ht="131.44999999999999" customHeight="1" x14ac:dyDescent="0.25">
      <c r="B91" s="322" t="s">
        <v>39</v>
      </c>
      <c r="C91" s="268" t="s">
        <v>40</v>
      </c>
      <c r="D91" s="270"/>
      <c r="E91" s="338" t="s">
        <v>465</v>
      </c>
      <c r="F91" s="338"/>
      <c r="G91" s="338"/>
      <c r="H91" s="338"/>
      <c r="I91" s="338"/>
      <c r="J91" s="327" t="s">
        <v>721</v>
      </c>
      <c r="K91" s="327"/>
      <c r="L91" s="327"/>
      <c r="M91" s="327"/>
      <c r="N91" s="327"/>
      <c r="O91" s="327"/>
      <c r="P91" s="327"/>
      <c r="Q91" s="327"/>
      <c r="R91" s="327"/>
      <c r="S91" s="329">
        <v>1</v>
      </c>
      <c r="T91" s="330"/>
    </row>
    <row r="92" spans="2:20" customFormat="1" ht="27.75" customHeight="1" x14ac:dyDescent="0.25">
      <c r="B92" s="323"/>
      <c r="C92" s="271"/>
      <c r="D92" s="273"/>
      <c r="E92" s="325" t="s">
        <v>458</v>
      </c>
      <c r="F92" s="325"/>
      <c r="G92" s="325"/>
      <c r="H92" s="325"/>
      <c r="I92" s="325"/>
      <c r="J92" s="326" t="s">
        <v>380</v>
      </c>
      <c r="K92" s="326"/>
      <c r="L92" s="326"/>
      <c r="M92" s="326"/>
      <c r="N92" s="326"/>
      <c r="O92" s="326"/>
      <c r="P92" s="326"/>
      <c r="Q92" s="326"/>
      <c r="R92" s="326"/>
      <c r="S92" s="331">
        <v>1</v>
      </c>
      <c r="T92" s="332"/>
    </row>
    <row r="93" spans="2:20" customFormat="1" ht="213.6" customHeight="1" x14ac:dyDescent="0.25">
      <c r="B93" s="323"/>
      <c r="C93" s="271"/>
      <c r="D93" s="273"/>
      <c r="E93" s="325" t="s">
        <v>467</v>
      </c>
      <c r="F93" s="325"/>
      <c r="G93" s="325"/>
      <c r="H93" s="325"/>
      <c r="I93" s="325"/>
      <c r="J93" s="326" t="s">
        <v>716</v>
      </c>
      <c r="K93" s="326"/>
      <c r="L93" s="326"/>
      <c r="M93" s="326"/>
      <c r="N93" s="326"/>
      <c r="O93" s="326"/>
      <c r="P93" s="326"/>
      <c r="Q93" s="326"/>
      <c r="R93" s="326"/>
      <c r="S93" s="331">
        <v>1</v>
      </c>
      <c r="T93" s="332"/>
    </row>
    <row r="94" spans="2:20" customFormat="1" ht="35.450000000000003" customHeight="1" x14ac:dyDescent="0.25">
      <c r="B94" s="323"/>
      <c r="C94" s="271"/>
      <c r="D94" s="273"/>
      <c r="E94" s="325" t="s">
        <v>468</v>
      </c>
      <c r="F94" s="325"/>
      <c r="G94" s="325"/>
      <c r="H94" s="325"/>
      <c r="I94" s="325"/>
      <c r="J94" s="326" t="s">
        <v>392</v>
      </c>
      <c r="K94" s="326"/>
      <c r="L94" s="326"/>
      <c r="M94" s="326"/>
      <c r="N94" s="326"/>
      <c r="O94" s="326"/>
      <c r="P94" s="326"/>
      <c r="Q94" s="326"/>
      <c r="R94" s="326"/>
      <c r="S94" s="331">
        <v>1</v>
      </c>
      <c r="T94" s="332"/>
    </row>
    <row r="95" spans="2:20" customFormat="1" ht="36.6" customHeight="1" x14ac:dyDescent="0.25">
      <c r="B95" s="323"/>
      <c r="C95" s="271"/>
      <c r="D95" s="273"/>
      <c r="E95" s="325" t="s">
        <v>460</v>
      </c>
      <c r="F95" s="325"/>
      <c r="G95" s="325"/>
      <c r="H95" s="325"/>
      <c r="I95" s="325"/>
      <c r="J95" s="326" t="s">
        <v>717</v>
      </c>
      <c r="K95" s="326"/>
      <c r="L95" s="326"/>
      <c r="M95" s="326"/>
      <c r="N95" s="326"/>
      <c r="O95" s="326"/>
      <c r="P95" s="326"/>
      <c r="Q95" s="326"/>
      <c r="R95" s="326"/>
      <c r="S95" s="331">
        <v>1</v>
      </c>
      <c r="T95" s="332"/>
    </row>
    <row r="96" spans="2:20" customFormat="1" ht="46.15" customHeight="1" x14ac:dyDescent="0.25">
      <c r="B96" s="323"/>
      <c r="C96" s="271"/>
      <c r="D96" s="273"/>
      <c r="E96" s="325" t="s">
        <v>461</v>
      </c>
      <c r="F96" s="325"/>
      <c r="G96" s="325"/>
      <c r="H96" s="325"/>
      <c r="I96" s="325"/>
      <c r="J96" s="326" t="s">
        <v>718</v>
      </c>
      <c r="K96" s="326"/>
      <c r="L96" s="326"/>
      <c r="M96" s="326"/>
      <c r="N96" s="326"/>
      <c r="O96" s="326"/>
      <c r="P96" s="326"/>
      <c r="Q96" s="326"/>
      <c r="R96" s="326"/>
      <c r="S96" s="331">
        <v>1</v>
      </c>
      <c r="T96" s="332"/>
    </row>
    <row r="97" spans="2:20" customFormat="1" ht="52.9" customHeight="1" x14ac:dyDescent="0.25">
      <c r="B97" s="323"/>
      <c r="C97" s="271"/>
      <c r="D97" s="273"/>
      <c r="E97" s="325" t="s">
        <v>462</v>
      </c>
      <c r="F97" s="325"/>
      <c r="G97" s="325"/>
      <c r="H97" s="325"/>
      <c r="I97" s="325"/>
      <c r="J97" s="326" t="s">
        <v>719</v>
      </c>
      <c r="K97" s="326"/>
      <c r="L97" s="326"/>
      <c r="M97" s="326"/>
      <c r="N97" s="326"/>
      <c r="O97" s="326"/>
      <c r="P97" s="326"/>
      <c r="Q97" s="326"/>
      <c r="R97" s="326"/>
      <c r="S97" s="331">
        <v>1</v>
      </c>
      <c r="T97" s="332"/>
    </row>
    <row r="98" spans="2:20" customFormat="1" ht="36" customHeight="1" x14ac:dyDescent="0.25">
      <c r="B98" s="323"/>
      <c r="C98" s="271"/>
      <c r="D98" s="273"/>
      <c r="E98" s="339" t="s">
        <v>469</v>
      </c>
      <c r="F98" s="339"/>
      <c r="G98" s="339"/>
      <c r="H98" s="339"/>
      <c r="I98" s="339"/>
      <c r="J98" s="357" t="s">
        <v>720</v>
      </c>
      <c r="K98" s="357"/>
      <c r="L98" s="357"/>
      <c r="M98" s="357"/>
      <c r="N98" s="357"/>
      <c r="O98" s="357"/>
      <c r="P98" s="357"/>
      <c r="Q98" s="357"/>
      <c r="R98" s="357"/>
      <c r="S98" s="342">
        <v>1</v>
      </c>
      <c r="T98" s="343"/>
    </row>
    <row r="99" spans="2:20" s="85" customFormat="1" ht="115.15" customHeight="1" x14ac:dyDescent="0.25">
      <c r="B99" s="136" t="s">
        <v>722</v>
      </c>
      <c r="C99" s="328" t="s">
        <v>723</v>
      </c>
      <c r="D99" s="328"/>
      <c r="E99" s="325" t="s">
        <v>724</v>
      </c>
      <c r="F99" s="325"/>
      <c r="G99" s="325"/>
      <c r="H99" s="325"/>
      <c r="I99" s="325"/>
      <c r="J99" s="337" t="s">
        <v>727</v>
      </c>
      <c r="K99" s="337"/>
      <c r="L99" s="337"/>
      <c r="M99" s="337"/>
      <c r="N99" s="337"/>
      <c r="O99" s="337"/>
      <c r="P99" s="337"/>
      <c r="Q99" s="337"/>
      <c r="R99" s="337"/>
      <c r="S99" s="350">
        <v>1</v>
      </c>
      <c r="T99" s="350"/>
    </row>
    <row r="100" spans="2:20" s="85" customFormat="1" ht="134.44999999999999" customHeight="1" x14ac:dyDescent="0.25">
      <c r="B100" s="136" t="s">
        <v>722</v>
      </c>
      <c r="C100" s="328" t="s">
        <v>725</v>
      </c>
      <c r="D100" s="328"/>
      <c r="E100" s="325" t="s">
        <v>470</v>
      </c>
      <c r="F100" s="325"/>
      <c r="G100" s="325"/>
      <c r="H100" s="325"/>
      <c r="I100" s="325"/>
      <c r="J100" s="326" t="s">
        <v>726</v>
      </c>
      <c r="K100" s="326"/>
      <c r="L100" s="326"/>
      <c r="M100" s="326"/>
      <c r="N100" s="326"/>
      <c r="O100" s="326"/>
      <c r="P100" s="326"/>
      <c r="Q100" s="326"/>
      <c r="R100" s="326"/>
      <c r="S100" s="331">
        <v>1</v>
      </c>
      <c r="T100" s="360"/>
    </row>
    <row r="101" spans="2:20" ht="17.25" customHeight="1" x14ac:dyDescent="0.2">
      <c r="B101" s="580"/>
      <c r="C101" s="581"/>
      <c r="D101" s="581"/>
      <c r="E101" s="582"/>
      <c r="F101" s="582"/>
      <c r="G101" s="582"/>
      <c r="H101" s="582"/>
      <c r="I101" s="582"/>
      <c r="J101" s="582"/>
      <c r="K101" s="582"/>
      <c r="L101" s="582"/>
      <c r="M101" s="582"/>
      <c r="N101" s="582"/>
      <c r="O101" s="582"/>
      <c r="P101" s="582"/>
      <c r="Q101" s="582"/>
      <c r="R101" s="582"/>
      <c r="S101" s="582"/>
      <c r="T101" s="583"/>
    </row>
    <row r="102" spans="2:20" ht="28.5" customHeight="1" x14ac:dyDescent="0.2">
      <c r="B102" s="358" t="s">
        <v>29</v>
      </c>
      <c r="C102" s="359"/>
      <c r="D102" s="354" t="s">
        <v>658</v>
      </c>
      <c r="E102" s="355"/>
      <c r="F102" s="355"/>
      <c r="G102" s="355"/>
      <c r="H102" s="355"/>
      <c r="I102" s="355"/>
      <c r="J102" s="356"/>
      <c r="K102" s="354" t="s">
        <v>353</v>
      </c>
      <c r="L102" s="355"/>
      <c r="M102" s="355"/>
      <c r="N102" s="355"/>
      <c r="O102" s="355"/>
      <c r="P102" s="355"/>
      <c r="Q102" s="355"/>
      <c r="R102" s="356"/>
      <c r="S102" s="242" t="s">
        <v>4</v>
      </c>
      <c r="T102" s="243"/>
    </row>
    <row r="103" spans="2:20" ht="85.15" customHeight="1" x14ac:dyDescent="0.2">
      <c r="B103" s="237" t="s">
        <v>1214</v>
      </c>
      <c r="C103" s="237"/>
      <c r="D103" s="238" t="s">
        <v>1215</v>
      </c>
      <c r="E103" s="239"/>
      <c r="F103" s="239"/>
      <c r="G103" s="239"/>
      <c r="H103" s="239"/>
      <c r="I103" s="239"/>
      <c r="J103" s="240"/>
      <c r="K103" s="241" t="s">
        <v>1216</v>
      </c>
      <c r="L103" s="241"/>
      <c r="M103" s="241"/>
      <c r="N103" s="241"/>
      <c r="O103" s="241"/>
      <c r="P103" s="241"/>
      <c r="Q103" s="241"/>
      <c r="R103" s="241"/>
      <c r="S103" s="215">
        <v>44125</v>
      </c>
      <c r="T103" s="215"/>
    </row>
    <row r="104" spans="2:20" ht="44.45" customHeight="1" x14ac:dyDescent="0.2">
      <c r="B104" s="237" t="s">
        <v>1214</v>
      </c>
      <c r="C104" s="237"/>
      <c r="D104" s="238" t="s">
        <v>1234</v>
      </c>
      <c r="E104" s="239"/>
      <c r="F104" s="239"/>
      <c r="G104" s="239"/>
      <c r="H104" s="239"/>
      <c r="I104" s="239"/>
      <c r="J104" s="240"/>
      <c r="K104" s="241" t="s">
        <v>1217</v>
      </c>
      <c r="L104" s="241"/>
      <c r="M104" s="241"/>
      <c r="N104" s="241"/>
      <c r="O104" s="241"/>
      <c r="P104" s="241"/>
      <c r="Q104" s="241"/>
      <c r="R104" s="241"/>
      <c r="S104" s="215">
        <v>44125</v>
      </c>
      <c r="T104" s="215"/>
    </row>
    <row r="105" spans="2:20" ht="44.45" customHeight="1" x14ac:dyDescent="0.2">
      <c r="B105" s="237" t="s">
        <v>33</v>
      </c>
      <c r="C105" s="237"/>
      <c r="D105" s="238" t="s">
        <v>1218</v>
      </c>
      <c r="E105" s="239"/>
      <c r="F105" s="239"/>
      <c r="G105" s="239"/>
      <c r="H105" s="239"/>
      <c r="I105" s="239"/>
      <c r="J105" s="240"/>
      <c r="K105" s="241" t="s">
        <v>1219</v>
      </c>
      <c r="L105" s="241"/>
      <c r="M105" s="241"/>
      <c r="N105" s="241"/>
      <c r="O105" s="241"/>
      <c r="P105" s="241"/>
      <c r="Q105" s="241"/>
      <c r="R105" s="241"/>
      <c r="S105" s="215">
        <v>44127</v>
      </c>
      <c r="T105" s="215"/>
    </row>
    <row r="106" spans="2:20" ht="44.45" customHeight="1" x14ac:dyDescent="0.2">
      <c r="B106" s="237" t="s">
        <v>722</v>
      </c>
      <c r="C106" s="237"/>
      <c r="D106" s="238" t="s">
        <v>1220</v>
      </c>
      <c r="E106" s="239"/>
      <c r="F106" s="239"/>
      <c r="G106" s="239"/>
      <c r="H106" s="239"/>
      <c r="I106" s="239"/>
      <c r="J106" s="240"/>
      <c r="K106" s="241" t="s">
        <v>1221</v>
      </c>
      <c r="L106" s="241"/>
      <c r="M106" s="241"/>
      <c r="N106" s="241"/>
      <c r="O106" s="241"/>
      <c r="P106" s="241"/>
      <c r="Q106" s="241"/>
      <c r="R106" s="241"/>
      <c r="S106" s="215">
        <v>44128</v>
      </c>
      <c r="T106" s="215"/>
    </row>
    <row r="107" spans="2:20" ht="50.45" customHeight="1" x14ac:dyDescent="0.2">
      <c r="B107" s="237" t="s">
        <v>722</v>
      </c>
      <c r="C107" s="237"/>
      <c r="D107" s="238" t="s">
        <v>1222</v>
      </c>
      <c r="E107" s="239"/>
      <c r="F107" s="239"/>
      <c r="G107" s="239"/>
      <c r="H107" s="239"/>
      <c r="I107" s="239"/>
      <c r="J107" s="240"/>
      <c r="K107" s="241" t="s">
        <v>1223</v>
      </c>
      <c r="L107" s="241"/>
      <c r="M107" s="241"/>
      <c r="N107" s="241"/>
      <c r="O107" s="241"/>
      <c r="P107" s="241"/>
      <c r="Q107" s="241"/>
      <c r="R107" s="241"/>
      <c r="S107" s="215">
        <v>44130</v>
      </c>
      <c r="T107" s="215"/>
    </row>
    <row r="108" spans="2:20" ht="51.6" customHeight="1" x14ac:dyDescent="0.2">
      <c r="B108" s="237" t="s">
        <v>1224</v>
      </c>
      <c r="C108" s="237"/>
      <c r="D108" s="238" t="s">
        <v>1225</v>
      </c>
      <c r="E108" s="239"/>
      <c r="F108" s="239"/>
      <c r="G108" s="239"/>
      <c r="H108" s="239"/>
      <c r="I108" s="239"/>
      <c r="J108" s="240"/>
      <c r="K108" s="241" t="s">
        <v>1226</v>
      </c>
      <c r="L108" s="241"/>
      <c r="M108" s="241"/>
      <c r="N108" s="241"/>
      <c r="O108" s="241"/>
      <c r="P108" s="241"/>
      <c r="Q108" s="241"/>
      <c r="R108" s="241"/>
      <c r="S108" s="215">
        <v>44131</v>
      </c>
      <c r="T108" s="215"/>
    </row>
    <row r="109" spans="2:20" ht="109.9" customHeight="1" x14ac:dyDescent="0.2">
      <c r="B109" s="237" t="s">
        <v>722</v>
      </c>
      <c r="C109" s="237"/>
      <c r="D109" s="238" t="s">
        <v>1227</v>
      </c>
      <c r="E109" s="239"/>
      <c r="F109" s="239"/>
      <c r="G109" s="239"/>
      <c r="H109" s="239"/>
      <c r="I109" s="239"/>
      <c r="J109" s="240"/>
      <c r="K109" s="241" t="s">
        <v>957</v>
      </c>
      <c r="L109" s="241"/>
      <c r="M109" s="241"/>
      <c r="N109" s="241"/>
      <c r="O109" s="241"/>
      <c r="P109" s="241"/>
      <c r="Q109" s="241"/>
      <c r="R109" s="241"/>
      <c r="S109" s="215" t="s">
        <v>1228</v>
      </c>
      <c r="T109" s="215"/>
    </row>
    <row r="110" spans="2:20" ht="46.15" customHeight="1" x14ac:dyDescent="0.2">
      <c r="B110" s="237" t="s">
        <v>1224</v>
      </c>
      <c r="C110" s="237"/>
      <c r="D110" s="238" t="s">
        <v>1229</v>
      </c>
      <c r="E110" s="239"/>
      <c r="F110" s="239"/>
      <c r="G110" s="239"/>
      <c r="H110" s="239"/>
      <c r="I110" s="239"/>
      <c r="J110" s="240"/>
      <c r="K110" s="241" t="s">
        <v>957</v>
      </c>
      <c r="L110" s="241"/>
      <c r="M110" s="241"/>
      <c r="N110" s="241"/>
      <c r="O110" s="241"/>
      <c r="P110" s="241"/>
      <c r="Q110" s="241"/>
      <c r="R110" s="241"/>
      <c r="S110" s="215">
        <v>44131</v>
      </c>
      <c r="T110" s="215"/>
    </row>
    <row r="111" spans="2:20" ht="50.45" customHeight="1" x14ac:dyDescent="0.2">
      <c r="B111" s="237" t="s">
        <v>1224</v>
      </c>
      <c r="C111" s="237"/>
      <c r="D111" s="238" t="s">
        <v>1230</v>
      </c>
      <c r="E111" s="239"/>
      <c r="F111" s="239"/>
      <c r="G111" s="239"/>
      <c r="H111" s="239"/>
      <c r="I111" s="239"/>
      <c r="J111" s="240"/>
      <c r="K111" s="241" t="s">
        <v>957</v>
      </c>
      <c r="L111" s="241"/>
      <c r="M111" s="241"/>
      <c r="N111" s="241"/>
      <c r="O111" s="241"/>
      <c r="P111" s="241"/>
      <c r="Q111" s="241"/>
      <c r="R111" s="241"/>
      <c r="S111" s="215" t="s">
        <v>1231</v>
      </c>
      <c r="T111" s="215"/>
    </row>
    <row r="112" spans="2:20" ht="35.450000000000003" customHeight="1" x14ac:dyDescent="0.2">
      <c r="B112" s="237" t="s">
        <v>1232</v>
      </c>
      <c r="C112" s="237"/>
      <c r="D112" s="238" t="s">
        <v>1233</v>
      </c>
      <c r="E112" s="239"/>
      <c r="F112" s="239"/>
      <c r="G112" s="239"/>
      <c r="H112" s="239"/>
      <c r="I112" s="239"/>
      <c r="J112" s="240"/>
      <c r="K112" s="241" t="s">
        <v>957</v>
      </c>
      <c r="L112" s="241"/>
      <c r="M112" s="241"/>
      <c r="N112" s="241"/>
      <c r="O112" s="241"/>
      <c r="P112" s="241"/>
      <c r="Q112" s="241"/>
      <c r="R112" s="241"/>
      <c r="S112" s="215">
        <v>44132</v>
      </c>
      <c r="T112" s="215"/>
    </row>
    <row r="113" spans="1:20" ht="25.9" customHeight="1" x14ac:dyDescent="0.2">
      <c r="A113" s="2"/>
      <c r="B113" s="216" t="s">
        <v>41</v>
      </c>
      <c r="C113" s="217"/>
      <c r="D113" s="217"/>
      <c r="E113" s="217"/>
      <c r="F113" s="217"/>
      <c r="G113" s="217"/>
      <c r="H113" s="217"/>
      <c r="I113" s="217"/>
      <c r="J113" s="217"/>
      <c r="K113" s="217"/>
      <c r="L113" s="217"/>
      <c r="M113" s="217"/>
      <c r="N113" s="217"/>
      <c r="O113" s="217"/>
      <c r="P113" s="217"/>
      <c r="Q113" s="217"/>
      <c r="R113" s="217"/>
      <c r="S113" s="217"/>
      <c r="T113" s="218"/>
    </row>
    <row r="114" spans="1:20" ht="24.6" customHeight="1" x14ac:dyDescent="0.2">
      <c r="A114" s="2"/>
      <c r="B114" s="242" t="s">
        <v>42</v>
      </c>
      <c r="C114" s="308"/>
      <c r="D114" s="308"/>
      <c r="E114" s="243"/>
      <c r="F114" s="88" t="s">
        <v>29</v>
      </c>
      <c r="G114" s="242" t="s">
        <v>43</v>
      </c>
      <c r="H114" s="308"/>
      <c r="I114" s="308"/>
      <c r="J114" s="308"/>
      <c r="K114" s="308"/>
      <c r="L114" s="308"/>
      <c r="M114" s="308"/>
      <c r="N114" s="308"/>
      <c r="O114" s="308"/>
      <c r="P114" s="308"/>
      <c r="Q114" s="308"/>
      <c r="R114" s="243"/>
      <c r="S114" s="242" t="s">
        <v>4</v>
      </c>
      <c r="T114" s="243"/>
    </row>
    <row r="115" spans="1:20" ht="37.9" customHeight="1" x14ac:dyDescent="0.2">
      <c r="A115" s="2"/>
      <c r="B115" s="249" t="s">
        <v>617</v>
      </c>
      <c r="C115" s="249"/>
      <c r="D115" s="249"/>
      <c r="E115" s="249"/>
      <c r="F115" s="171" t="s">
        <v>33</v>
      </c>
      <c r="G115" s="302" t="s">
        <v>1268</v>
      </c>
      <c r="H115" s="302"/>
      <c r="I115" s="302"/>
      <c r="J115" s="302"/>
      <c r="K115" s="302"/>
      <c r="L115" s="302"/>
      <c r="M115" s="302"/>
      <c r="N115" s="302"/>
      <c r="O115" s="302"/>
      <c r="P115" s="302"/>
      <c r="Q115" s="302"/>
      <c r="R115" s="302"/>
      <c r="S115" s="215">
        <v>44131</v>
      </c>
      <c r="T115" s="215"/>
    </row>
    <row r="116" spans="1:20" ht="37.9" customHeight="1" x14ac:dyDescent="0.2">
      <c r="A116" s="2"/>
      <c r="B116" s="249"/>
      <c r="C116" s="249"/>
      <c r="D116" s="249"/>
      <c r="E116" s="249"/>
      <c r="F116" s="171" t="s">
        <v>33</v>
      </c>
      <c r="G116" s="302" t="s">
        <v>1269</v>
      </c>
      <c r="H116" s="302"/>
      <c r="I116" s="302"/>
      <c r="J116" s="302"/>
      <c r="K116" s="302"/>
      <c r="L116" s="302"/>
      <c r="M116" s="302"/>
      <c r="N116" s="302"/>
      <c r="O116" s="302"/>
      <c r="P116" s="302"/>
      <c r="Q116" s="302"/>
      <c r="R116" s="302"/>
      <c r="S116" s="215">
        <v>44126</v>
      </c>
      <c r="T116" s="215"/>
    </row>
    <row r="117" spans="1:20" ht="37.9" customHeight="1" x14ac:dyDescent="0.2">
      <c r="A117" s="2"/>
      <c r="B117" s="249" t="s">
        <v>980</v>
      </c>
      <c r="C117" s="249"/>
      <c r="D117" s="249"/>
      <c r="E117" s="249"/>
      <c r="F117" s="171" t="s">
        <v>33</v>
      </c>
      <c r="G117" s="302" t="s">
        <v>1270</v>
      </c>
      <c r="H117" s="302"/>
      <c r="I117" s="302"/>
      <c r="J117" s="302"/>
      <c r="K117" s="302"/>
      <c r="L117" s="302"/>
      <c r="M117" s="302"/>
      <c r="N117" s="302"/>
      <c r="O117" s="302"/>
      <c r="P117" s="302"/>
      <c r="Q117" s="302"/>
      <c r="R117" s="302"/>
      <c r="S117" s="215">
        <v>44130</v>
      </c>
      <c r="T117" s="215"/>
    </row>
    <row r="118" spans="1:20" ht="37.9" customHeight="1" x14ac:dyDescent="0.2">
      <c r="A118" s="2"/>
      <c r="B118" s="249"/>
      <c r="C118" s="249"/>
      <c r="D118" s="249"/>
      <c r="E118" s="249"/>
      <c r="F118" s="171" t="s">
        <v>33</v>
      </c>
      <c r="G118" s="302" t="s">
        <v>1271</v>
      </c>
      <c r="H118" s="302"/>
      <c r="I118" s="302"/>
      <c r="J118" s="302"/>
      <c r="K118" s="302"/>
      <c r="L118" s="302"/>
      <c r="M118" s="302"/>
      <c r="N118" s="302"/>
      <c r="O118" s="302"/>
      <c r="P118" s="302"/>
      <c r="Q118" s="302"/>
      <c r="R118" s="302"/>
      <c r="S118" s="215">
        <v>44127</v>
      </c>
      <c r="T118" s="215"/>
    </row>
    <row r="119" spans="1:20" ht="37.9" customHeight="1" x14ac:dyDescent="0.2">
      <c r="A119" s="2"/>
      <c r="B119" s="249"/>
      <c r="C119" s="249"/>
      <c r="D119" s="249"/>
      <c r="E119" s="249"/>
      <c r="F119" s="171" t="s">
        <v>33</v>
      </c>
      <c r="G119" s="302" t="s">
        <v>1272</v>
      </c>
      <c r="H119" s="302"/>
      <c r="I119" s="302"/>
      <c r="J119" s="302"/>
      <c r="K119" s="302"/>
      <c r="L119" s="302"/>
      <c r="M119" s="302"/>
      <c r="N119" s="302"/>
      <c r="O119" s="302"/>
      <c r="P119" s="302"/>
      <c r="Q119" s="302"/>
      <c r="R119" s="302"/>
      <c r="S119" s="215">
        <v>44131</v>
      </c>
      <c r="T119" s="215"/>
    </row>
    <row r="120" spans="1:20" ht="37.9" customHeight="1" x14ac:dyDescent="0.2">
      <c r="A120" s="2"/>
      <c r="B120" s="249" t="s">
        <v>1036</v>
      </c>
      <c r="C120" s="249"/>
      <c r="D120" s="249"/>
      <c r="E120" s="249"/>
      <c r="F120" s="171" t="s">
        <v>1273</v>
      </c>
      <c r="G120" s="302" t="s">
        <v>1037</v>
      </c>
      <c r="H120" s="302"/>
      <c r="I120" s="302"/>
      <c r="J120" s="302"/>
      <c r="K120" s="302"/>
      <c r="L120" s="302"/>
      <c r="M120" s="302"/>
      <c r="N120" s="302"/>
      <c r="O120" s="302"/>
      <c r="P120" s="302"/>
      <c r="Q120" s="302"/>
      <c r="R120" s="302"/>
      <c r="S120" s="215">
        <v>44131</v>
      </c>
      <c r="T120" s="215"/>
    </row>
    <row r="121" spans="1:20" ht="37.9" customHeight="1" x14ac:dyDescent="0.2">
      <c r="A121" s="2"/>
      <c r="B121" s="249" t="s">
        <v>930</v>
      </c>
      <c r="C121" s="249"/>
      <c r="D121" s="249"/>
      <c r="E121" s="249"/>
      <c r="F121" s="171">
        <v>3</v>
      </c>
      <c r="G121" s="304" t="s">
        <v>1274</v>
      </c>
      <c r="H121" s="304"/>
      <c r="I121" s="304"/>
      <c r="J121" s="304"/>
      <c r="K121" s="304"/>
      <c r="L121" s="304"/>
      <c r="M121" s="304"/>
      <c r="N121" s="304"/>
      <c r="O121" s="304"/>
      <c r="P121" s="304"/>
      <c r="Q121" s="304"/>
      <c r="R121" s="304"/>
      <c r="S121" s="215">
        <v>44127</v>
      </c>
      <c r="T121" s="215"/>
    </row>
    <row r="122" spans="1:20" ht="37.9" customHeight="1" x14ac:dyDescent="0.2">
      <c r="A122" s="2"/>
      <c r="B122" s="249"/>
      <c r="C122" s="249"/>
      <c r="D122" s="249"/>
      <c r="E122" s="249"/>
      <c r="F122" s="171" t="s">
        <v>37</v>
      </c>
      <c r="G122" s="302" t="s">
        <v>1275</v>
      </c>
      <c r="H122" s="302"/>
      <c r="I122" s="302"/>
      <c r="J122" s="302"/>
      <c r="K122" s="302"/>
      <c r="L122" s="302"/>
      <c r="M122" s="302"/>
      <c r="N122" s="302"/>
      <c r="O122" s="302"/>
      <c r="P122" s="302"/>
      <c r="Q122" s="302"/>
      <c r="R122" s="302"/>
      <c r="S122" s="215">
        <v>44132</v>
      </c>
      <c r="T122" s="215"/>
    </row>
    <row r="123" spans="1:20" ht="37.9" customHeight="1" x14ac:dyDescent="0.2">
      <c r="A123" s="2"/>
      <c r="B123" s="249" t="s">
        <v>1276</v>
      </c>
      <c r="C123" s="249"/>
      <c r="D123" s="249"/>
      <c r="E123" s="249"/>
      <c r="F123" s="171" t="s">
        <v>37</v>
      </c>
      <c r="G123" s="304" t="s">
        <v>1277</v>
      </c>
      <c r="H123" s="304"/>
      <c r="I123" s="304"/>
      <c r="J123" s="304"/>
      <c r="K123" s="304"/>
      <c r="L123" s="304"/>
      <c r="M123" s="304"/>
      <c r="N123" s="304"/>
      <c r="O123" s="304"/>
      <c r="P123" s="304"/>
      <c r="Q123" s="304"/>
      <c r="R123" s="304"/>
      <c r="S123" s="215">
        <v>44132</v>
      </c>
      <c r="T123" s="215"/>
    </row>
    <row r="124" spans="1:20" ht="15" customHeight="1" x14ac:dyDescent="0.2">
      <c r="B124" s="47"/>
      <c r="C124" s="42"/>
      <c r="D124" s="42"/>
      <c r="E124" s="42"/>
      <c r="F124" s="42"/>
      <c r="G124" s="42"/>
      <c r="H124" s="42"/>
      <c r="I124" s="42"/>
      <c r="J124" s="42"/>
      <c r="K124" s="42"/>
      <c r="L124" s="42"/>
      <c r="M124" s="42"/>
      <c r="N124" s="42"/>
      <c r="O124" s="42"/>
      <c r="P124" s="42"/>
      <c r="Q124" s="42"/>
      <c r="R124" s="42"/>
      <c r="S124" s="42"/>
      <c r="T124" s="43"/>
    </row>
    <row r="125" spans="1:20" ht="25.5" customHeight="1" x14ac:dyDescent="0.2">
      <c r="B125" s="299" t="s">
        <v>364</v>
      </c>
      <c r="C125" s="300"/>
      <c r="D125" s="300"/>
      <c r="E125" s="300"/>
      <c r="F125" s="300"/>
      <c r="G125" s="300"/>
      <c r="H125" s="300"/>
      <c r="I125" s="300"/>
      <c r="J125" s="300"/>
      <c r="K125" s="300"/>
      <c r="L125" s="300"/>
      <c r="M125" s="300"/>
      <c r="N125" s="300"/>
      <c r="O125" s="300"/>
      <c r="P125" s="300"/>
      <c r="Q125" s="300"/>
      <c r="R125" s="300"/>
      <c r="S125" s="300"/>
      <c r="T125" s="301"/>
    </row>
    <row r="126" spans="1:20" ht="34.9" customHeight="1" x14ac:dyDescent="0.2">
      <c r="B126" s="312" t="s">
        <v>44</v>
      </c>
      <c r="C126" s="313"/>
      <c r="D126" s="242" t="s">
        <v>471</v>
      </c>
      <c r="E126" s="308"/>
      <c r="F126" s="308"/>
      <c r="G126" s="308"/>
      <c r="H126" s="308"/>
      <c r="I126" s="308"/>
      <c r="J126" s="243"/>
      <c r="K126" s="242" t="s">
        <v>45</v>
      </c>
      <c r="L126" s="308"/>
      <c r="M126" s="308"/>
      <c r="N126" s="308"/>
      <c r="O126" s="308"/>
      <c r="P126" s="308"/>
      <c r="Q126" s="308"/>
      <c r="R126" s="243"/>
      <c r="S126" s="242" t="s">
        <v>4</v>
      </c>
      <c r="T126" s="243"/>
    </row>
    <row r="127" spans="1:20" ht="35.450000000000003" customHeight="1" x14ac:dyDescent="0.2">
      <c r="B127" s="227" t="s">
        <v>903</v>
      </c>
      <c r="C127" s="228"/>
      <c r="D127" s="231" t="s">
        <v>904</v>
      </c>
      <c r="E127" s="232"/>
      <c r="F127" s="232"/>
      <c r="G127" s="232"/>
      <c r="H127" s="232"/>
      <c r="I127" s="232"/>
      <c r="J127" s="233"/>
      <c r="K127" s="224" t="s">
        <v>905</v>
      </c>
      <c r="L127" s="225"/>
      <c r="M127" s="225"/>
      <c r="N127" s="225"/>
      <c r="O127" s="225"/>
      <c r="P127" s="225"/>
      <c r="Q127" s="225"/>
      <c r="R127" s="226"/>
      <c r="S127" s="229" t="s">
        <v>1201</v>
      </c>
      <c r="T127" s="230"/>
    </row>
    <row r="128" spans="1:20" ht="43.15" customHeight="1" x14ac:dyDescent="0.2">
      <c r="B128" s="227" t="s">
        <v>10</v>
      </c>
      <c r="C128" s="228"/>
      <c r="D128" s="224" t="s">
        <v>1202</v>
      </c>
      <c r="E128" s="225"/>
      <c r="F128" s="225"/>
      <c r="G128" s="225"/>
      <c r="H128" s="225"/>
      <c r="I128" s="225"/>
      <c r="J128" s="226"/>
      <c r="K128" s="224" t="s">
        <v>1203</v>
      </c>
      <c r="L128" s="225"/>
      <c r="M128" s="225"/>
      <c r="N128" s="225"/>
      <c r="O128" s="225"/>
      <c r="P128" s="225"/>
      <c r="Q128" s="225"/>
      <c r="R128" s="226"/>
      <c r="S128" s="229">
        <v>44126</v>
      </c>
      <c r="T128" s="230"/>
    </row>
    <row r="129" spans="2:20" ht="35.450000000000003" customHeight="1" x14ac:dyDescent="0.2">
      <c r="B129" s="227" t="s">
        <v>10</v>
      </c>
      <c r="C129" s="228"/>
      <c r="D129" s="224" t="s">
        <v>1204</v>
      </c>
      <c r="E129" s="225"/>
      <c r="F129" s="225"/>
      <c r="G129" s="225"/>
      <c r="H129" s="225"/>
      <c r="I129" s="225"/>
      <c r="J129" s="226"/>
      <c r="K129" s="224" t="s">
        <v>1205</v>
      </c>
      <c r="L129" s="225"/>
      <c r="M129" s="225"/>
      <c r="N129" s="225"/>
      <c r="O129" s="225"/>
      <c r="P129" s="225"/>
      <c r="Q129" s="225"/>
      <c r="R129" s="226"/>
      <c r="S129" s="229">
        <v>44126</v>
      </c>
      <c r="T129" s="230"/>
    </row>
    <row r="130" spans="2:20" ht="35.450000000000003" customHeight="1" x14ac:dyDescent="0.2">
      <c r="B130" s="227" t="s">
        <v>10</v>
      </c>
      <c r="C130" s="228"/>
      <c r="D130" s="224" t="s">
        <v>1206</v>
      </c>
      <c r="E130" s="225"/>
      <c r="F130" s="225"/>
      <c r="G130" s="225"/>
      <c r="H130" s="225"/>
      <c r="I130" s="225"/>
      <c r="J130" s="226"/>
      <c r="K130" s="224" t="s">
        <v>1207</v>
      </c>
      <c r="L130" s="225"/>
      <c r="M130" s="225"/>
      <c r="N130" s="225"/>
      <c r="O130" s="225"/>
      <c r="P130" s="225"/>
      <c r="Q130" s="225"/>
      <c r="R130" s="226"/>
      <c r="S130" s="229">
        <v>44126</v>
      </c>
      <c r="T130" s="230"/>
    </row>
    <row r="131" spans="2:20" ht="35.450000000000003" customHeight="1" x14ac:dyDescent="0.2">
      <c r="B131" s="227" t="s">
        <v>10</v>
      </c>
      <c r="C131" s="228"/>
      <c r="D131" s="224" t="s">
        <v>1208</v>
      </c>
      <c r="E131" s="225"/>
      <c r="F131" s="225"/>
      <c r="G131" s="225"/>
      <c r="H131" s="225"/>
      <c r="I131" s="225"/>
      <c r="J131" s="226"/>
      <c r="K131" s="224" t="s">
        <v>1209</v>
      </c>
      <c r="L131" s="225"/>
      <c r="M131" s="225"/>
      <c r="N131" s="225"/>
      <c r="O131" s="225"/>
      <c r="P131" s="225"/>
      <c r="Q131" s="225"/>
      <c r="R131" s="226"/>
      <c r="S131" s="229">
        <v>44127</v>
      </c>
      <c r="T131" s="230"/>
    </row>
    <row r="132" spans="2:20" ht="35.450000000000003" customHeight="1" x14ac:dyDescent="0.2">
      <c r="B132" s="227" t="s">
        <v>10</v>
      </c>
      <c r="C132" s="228"/>
      <c r="D132" s="224" t="s">
        <v>1210</v>
      </c>
      <c r="E132" s="225"/>
      <c r="F132" s="225"/>
      <c r="G132" s="225"/>
      <c r="H132" s="225"/>
      <c r="I132" s="225"/>
      <c r="J132" s="226"/>
      <c r="K132" s="224" t="s">
        <v>1211</v>
      </c>
      <c r="L132" s="225"/>
      <c r="M132" s="225"/>
      <c r="N132" s="225"/>
      <c r="O132" s="225"/>
      <c r="P132" s="225"/>
      <c r="Q132" s="225"/>
      <c r="R132" s="226"/>
      <c r="S132" s="229">
        <v>44130</v>
      </c>
      <c r="T132" s="230"/>
    </row>
    <row r="133" spans="2:20" ht="52.9" customHeight="1" x14ac:dyDescent="0.2">
      <c r="B133" s="227" t="s">
        <v>9</v>
      </c>
      <c r="C133" s="228"/>
      <c r="D133" s="224" t="s">
        <v>1212</v>
      </c>
      <c r="E133" s="225"/>
      <c r="F133" s="225"/>
      <c r="G133" s="225"/>
      <c r="H133" s="225"/>
      <c r="I133" s="225"/>
      <c r="J133" s="226"/>
      <c r="K133" s="224" t="s">
        <v>1213</v>
      </c>
      <c r="L133" s="225"/>
      <c r="M133" s="225"/>
      <c r="N133" s="225"/>
      <c r="O133" s="225"/>
      <c r="P133" s="225"/>
      <c r="Q133" s="225"/>
      <c r="R133" s="226"/>
      <c r="S133" s="229">
        <v>44132</v>
      </c>
      <c r="T133" s="230"/>
    </row>
    <row r="134" spans="2:20" ht="35.450000000000003" customHeight="1" x14ac:dyDescent="0.2">
      <c r="B134" s="227" t="s">
        <v>903</v>
      </c>
      <c r="C134" s="228"/>
      <c r="D134" s="231" t="s">
        <v>906</v>
      </c>
      <c r="E134" s="232"/>
      <c r="F134" s="232"/>
      <c r="G134" s="232"/>
      <c r="H134" s="232"/>
      <c r="I134" s="232"/>
      <c r="J134" s="233"/>
      <c r="K134" s="224" t="s">
        <v>958</v>
      </c>
      <c r="L134" s="225"/>
      <c r="M134" s="225"/>
      <c r="N134" s="225"/>
      <c r="O134" s="225"/>
      <c r="P134" s="225"/>
      <c r="Q134" s="225"/>
      <c r="R134" s="226"/>
      <c r="S134" s="229" t="s">
        <v>1201</v>
      </c>
      <c r="T134" s="230"/>
    </row>
    <row r="135" spans="2:20" s="3" customFormat="1" ht="22.5" customHeight="1" x14ac:dyDescent="0.2">
      <c r="B135" s="623" t="s">
        <v>46</v>
      </c>
      <c r="C135" s="624"/>
      <c r="D135" s="624"/>
      <c r="E135" s="624"/>
      <c r="F135" s="624"/>
      <c r="G135" s="624"/>
      <c r="H135" s="624"/>
      <c r="I135" s="624"/>
      <c r="J135" s="624"/>
      <c r="K135" s="624"/>
      <c r="L135" s="624"/>
      <c r="M135" s="624"/>
      <c r="N135" s="624"/>
      <c r="O135" s="624"/>
      <c r="P135" s="624"/>
      <c r="Q135" s="624"/>
      <c r="R135" s="624"/>
      <c r="S135" s="624"/>
      <c r="T135" s="625"/>
    </row>
    <row r="136" spans="2:20" s="6" customFormat="1" ht="22.5" customHeight="1" x14ac:dyDescent="0.2">
      <c r="B136" s="436" t="s">
        <v>47</v>
      </c>
      <c r="C136" s="437"/>
      <c r="D136" s="437"/>
      <c r="E136" s="437"/>
      <c r="F136" s="437"/>
      <c r="G136" s="437"/>
      <c r="H136" s="437"/>
      <c r="I136" s="437"/>
      <c r="J136" s="437"/>
      <c r="K136" s="437"/>
      <c r="L136" s="437"/>
      <c r="M136" s="437"/>
      <c r="N136" s="437"/>
      <c r="O136" s="437"/>
      <c r="P136" s="437"/>
      <c r="Q136" s="437"/>
      <c r="R136" s="437"/>
      <c r="S136" s="437"/>
      <c r="T136" s="438"/>
    </row>
    <row r="137" spans="2:20" s="7" customFormat="1" ht="47.1" customHeight="1" x14ac:dyDescent="0.25">
      <c r="B137" s="385" t="s">
        <v>472</v>
      </c>
      <c r="C137" s="386"/>
      <c r="D137" s="386"/>
      <c r="E137" s="386"/>
      <c r="F137" s="386"/>
      <c r="G137" s="386"/>
      <c r="H137" s="386"/>
      <c r="I137" s="386"/>
      <c r="J137" s="386"/>
      <c r="K137" s="386"/>
      <c r="L137" s="386"/>
      <c r="M137" s="386"/>
      <c r="N137" s="386"/>
      <c r="O137" s="386"/>
      <c r="P137" s="386"/>
      <c r="Q137" s="386"/>
      <c r="R137" s="386"/>
      <c r="S137" s="386"/>
      <c r="T137" s="387"/>
    </row>
    <row r="138" spans="2:20" s="6" customFormat="1" ht="22.5" customHeight="1" x14ac:dyDescent="0.2">
      <c r="B138" s="283"/>
      <c r="C138" s="284"/>
      <c r="D138" s="284"/>
      <c r="E138" s="284"/>
      <c r="F138" s="284"/>
      <c r="G138" s="284"/>
      <c r="H138" s="284"/>
      <c r="I138" s="284"/>
      <c r="J138" s="284"/>
      <c r="K138" s="284"/>
      <c r="L138" s="284"/>
      <c r="M138" s="284"/>
      <c r="N138" s="284"/>
      <c r="O138" s="284"/>
      <c r="P138" s="284"/>
      <c r="Q138" s="284"/>
      <c r="R138" s="284"/>
      <c r="S138" s="284"/>
      <c r="T138" s="285"/>
    </row>
    <row r="139" spans="2:20" s="6" customFormat="1" ht="22.5" customHeight="1" x14ac:dyDescent="0.2">
      <c r="B139" s="309" t="s">
        <v>48</v>
      </c>
      <c r="C139" s="310"/>
      <c r="D139" s="310"/>
      <c r="E139" s="310"/>
      <c r="F139" s="310"/>
      <c r="G139" s="310"/>
      <c r="H139" s="310"/>
      <c r="I139" s="310"/>
      <c r="J139" s="310"/>
      <c r="K139" s="310"/>
      <c r="L139" s="310"/>
      <c r="M139" s="310"/>
      <c r="N139" s="310"/>
      <c r="O139" s="310"/>
      <c r="P139" s="310"/>
      <c r="Q139" s="310"/>
      <c r="R139" s="310"/>
      <c r="S139" s="310"/>
      <c r="T139" s="311"/>
    </row>
    <row r="140" spans="2:20" s="6" customFormat="1" ht="22.5" customHeight="1" x14ac:dyDescent="0.2">
      <c r="B140" s="402" t="s">
        <v>49</v>
      </c>
      <c r="C140" s="402"/>
      <c r="D140" s="288" t="s">
        <v>473</v>
      </c>
      <c r="E140" s="292"/>
      <c r="F140" s="292"/>
      <c r="G140" s="292"/>
      <c r="H140" s="292"/>
      <c r="I140" s="292"/>
      <c r="J140" s="289"/>
      <c r="K140" s="428" t="s">
        <v>25</v>
      </c>
      <c r="L140" s="428"/>
      <c r="M140" s="428"/>
      <c r="N140" s="428"/>
      <c r="O140" s="428"/>
      <c r="P140" s="428"/>
      <c r="Q140" s="428"/>
      <c r="R140" s="428"/>
      <c r="S140" s="288" t="s">
        <v>50</v>
      </c>
      <c r="T140" s="289"/>
    </row>
    <row r="141" spans="2:20" s="6" customFormat="1" ht="277.89999999999998" customHeight="1" x14ac:dyDescent="0.2">
      <c r="B141" s="296" t="s">
        <v>51</v>
      </c>
      <c r="C141" s="296"/>
      <c r="D141" s="616" t="s">
        <v>474</v>
      </c>
      <c r="E141" s="617"/>
      <c r="F141" s="617"/>
      <c r="G141" s="617"/>
      <c r="H141" s="617"/>
      <c r="I141" s="617"/>
      <c r="J141" s="618"/>
      <c r="K141" s="594" t="s">
        <v>496</v>
      </c>
      <c r="L141" s="594"/>
      <c r="M141" s="594"/>
      <c r="N141" s="594"/>
      <c r="O141" s="594"/>
      <c r="P141" s="594"/>
      <c r="Q141" s="594"/>
      <c r="R141" s="594"/>
      <c r="S141" s="290" t="s">
        <v>497</v>
      </c>
      <c r="T141" s="291"/>
    </row>
    <row r="142" spans="2:20" s="6" customFormat="1" ht="126.75" customHeight="1" x14ac:dyDescent="0.2">
      <c r="B142" s="296" t="s">
        <v>52</v>
      </c>
      <c r="C142" s="296"/>
      <c r="D142" s="591" t="s">
        <v>475</v>
      </c>
      <c r="E142" s="592"/>
      <c r="F142" s="592"/>
      <c r="G142" s="592"/>
      <c r="H142" s="592"/>
      <c r="I142" s="592"/>
      <c r="J142" s="593"/>
      <c r="K142" s="295" t="s">
        <v>53</v>
      </c>
      <c r="L142" s="295"/>
      <c r="M142" s="295"/>
      <c r="N142" s="295"/>
      <c r="O142" s="295"/>
      <c r="P142" s="295"/>
      <c r="Q142" s="295"/>
      <c r="R142" s="295"/>
      <c r="S142" s="290" t="s">
        <v>497</v>
      </c>
      <c r="T142" s="291"/>
    </row>
    <row r="143" spans="2:20" s="6" customFormat="1" ht="82.5" customHeight="1" x14ac:dyDescent="0.2">
      <c r="B143" s="296" t="s">
        <v>54</v>
      </c>
      <c r="C143" s="296"/>
      <c r="D143" s="591" t="s">
        <v>476</v>
      </c>
      <c r="E143" s="592"/>
      <c r="F143" s="592"/>
      <c r="G143" s="592"/>
      <c r="H143" s="592"/>
      <c r="I143" s="592"/>
      <c r="J143" s="593"/>
      <c r="K143" s="295" t="s">
        <v>55</v>
      </c>
      <c r="L143" s="295"/>
      <c r="M143" s="295"/>
      <c r="N143" s="295"/>
      <c r="O143" s="295"/>
      <c r="P143" s="295"/>
      <c r="Q143" s="295"/>
      <c r="R143" s="295"/>
      <c r="S143" s="293" t="s">
        <v>56</v>
      </c>
      <c r="T143" s="294"/>
    </row>
    <row r="144" spans="2:20" s="6" customFormat="1" ht="329.25" customHeight="1" x14ac:dyDescent="0.2">
      <c r="B144" s="296" t="s">
        <v>22</v>
      </c>
      <c r="C144" s="296"/>
      <c r="D144" s="591" t="s">
        <v>477</v>
      </c>
      <c r="E144" s="592"/>
      <c r="F144" s="592"/>
      <c r="G144" s="592"/>
      <c r="H144" s="592"/>
      <c r="I144" s="592"/>
      <c r="J144" s="593"/>
      <c r="K144" s="302" t="s">
        <v>113</v>
      </c>
      <c r="L144" s="303"/>
      <c r="M144" s="303"/>
      <c r="N144" s="303"/>
      <c r="O144" s="303"/>
      <c r="P144" s="303"/>
      <c r="Q144" s="303"/>
      <c r="R144" s="303"/>
      <c r="S144" s="293" t="s">
        <v>56</v>
      </c>
      <c r="T144" s="294"/>
    </row>
    <row r="145" spans="2:20" s="6" customFormat="1" ht="158.1" customHeight="1" x14ac:dyDescent="0.2">
      <c r="B145" s="296" t="s">
        <v>57</v>
      </c>
      <c r="C145" s="296"/>
      <c r="D145" s="591" t="s">
        <v>478</v>
      </c>
      <c r="E145" s="592"/>
      <c r="F145" s="592"/>
      <c r="G145" s="592"/>
      <c r="H145" s="592"/>
      <c r="I145" s="592"/>
      <c r="J145" s="593"/>
      <c r="K145" s="295" t="s">
        <v>58</v>
      </c>
      <c r="L145" s="295"/>
      <c r="M145" s="295"/>
      <c r="N145" s="295"/>
      <c r="O145" s="295"/>
      <c r="P145" s="295"/>
      <c r="Q145" s="295"/>
      <c r="R145" s="295"/>
      <c r="S145" s="290" t="s">
        <v>59</v>
      </c>
      <c r="T145" s="291"/>
    </row>
    <row r="146" spans="2:20" s="6" customFormat="1" ht="22.5" customHeight="1" x14ac:dyDescent="0.2">
      <c r="B146" s="250"/>
      <c r="C146" s="251"/>
      <c r="D146" s="251"/>
      <c r="E146" s="251"/>
      <c r="F146" s="251"/>
      <c r="G146" s="251"/>
      <c r="H146" s="251"/>
      <c r="I146" s="251"/>
      <c r="J146" s="251"/>
      <c r="K146" s="251"/>
      <c r="L146" s="251"/>
      <c r="M146" s="251"/>
      <c r="N146" s="251"/>
      <c r="O146" s="251"/>
      <c r="P146" s="251"/>
      <c r="Q146" s="251"/>
      <c r="R146" s="251"/>
      <c r="S146" s="251"/>
      <c r="T146" s="252"/>
    </row>
    <row r="147" spans="2:20" s="3" customFormat="1" ht="22.5" customHeight="1" x14ac:dyDescent="0.2">
      <c r="B147" s="309" t="s">
        <v>114</v>
      </c>
      <c r="C147" s="310"/>
      <c r="D147" s="310"/>
      <c r="E147" s="310"/>
      <c r="F147" s="310"/>
      <c r="G147" s="310"/>
      <c r="H147" s="310"/>
      <c r="I147" s="310"/>
      <c r="J147" s="310"/>
      <c r="K147" s="310"/>
      <c r="L147" s="310"/>
      <c r="M147" s="310"/>
      <c r="N147" s="310"/>
      <c r="O147" s="310"/>
      <c r="P147" s="310"/>
      <c r="Q147" s="310"/>
      <c r="R147" s="310"/>
      <c r="S147" s="310"/>
      <c r="T147" s="311"/>
    </row>
    <row r="148" spans="2:20" s="3" customFormat="1" ht="29.25" customHeight="1" x14ac:dyDescent="0.2">
      <c r="B148" s="4"/>
      <c r="C148" s="4"/>
      <c r="D148" s="4"/>
      <c r="E148" s="4"/>
      <c r="F148" s="4"/>
      <c r="G148" s="72"/>
      <c r="H148" s="4"/>
      <c r="I148" s="5"/>
      <c r="J148" s="4"/>
      <c r="K148" s="4"/>
      <c r="L148" s="607"/>
      <c r="M148" s="608"/>
      <c r="N148" s="608"/>
      <c r="O148" s="608"/>
      <c r="P148" s="608"/>
      <c r="Q148" s="608"/>
      <c r="R148" s="608"/>
      <c r="S148" s="608"/>
      <c r="T148" s="609"/>
    </row>
    <row r="149" spans="2:20" s="3" customFormat="1" ht="22.5" customHeight="1" x14ac:dyDescent="0.2">
      <c r="B149" s="595" t="s">
        <v>60</v>
      </c>
      <c r="C149" s="597"/>
      <c r="D149" s="597"/>
      <c r="E149" s="597"/>
      <c r="F149" s="597"/>
      <c r="G149" s="597"/>
      <c r="H149" s="597"/>
      <c r="I149" s="597"/>
      <c r="J149" s="597"/>
      <c r="K149" s="596"/>
      <c r="L149" s="610"/>
      <c r="M149" s="611"/>
      <c r="N149" s="611"/>
      <c r="O149" s="611"/>
      <c r="P149" s="611"/>
      <c r="Q149" s="611"/>
      <c r="R149" s="611"/>
      <c r="S149" s="611"/>
      <c r="T149" s="612"/>
    </row>
    <row r="150" spans="2:20" s="3" customFormat="1" ht="28.5" customHeight="1" x14ac:dyDescent="0.2">
      <c r="B150" s="296" t="s">
        <v>61</v>
      </c>
      <c r="C150" s="296"/>
      <c r="D150" s="296"/>
      <c r="E150" s="595" t="s">
        <v>428</v>
      </c>
      <c r="F150" s="596"/>
      <c r="G150" s="8" t="s">
        <v>62</v>
      </c>
      <c r="H150" s="9" t="s">
        <v>63</v>
      </c>
      <c r="I150" s="10" t="s">
        <v>64</v>
      </c>
      <c r="J150" s="68" t="s">
        <v>65</v>
      </c>
      <c r="K150" s="68" t="s">
        <v>66</v>
      </c>
      <c r="L150" s="610"/>
      <c r="M150" s="611"/>
      <c r="N150" s="611"/>
      <c r="O150" s="611"/>
      <c r="P150" s="611"/>
      <c r="Q150" s="611"/>
      <c r="R150" s="611"/>
      <c r="S150" s="611"/>
      <c r="T150" s="612"/>
    </row>
    <row r="151" spans="2:20" s="3" customFormat="1" ht="25.5" customHeight="1" x14ac:dyDescent="0.2">
      <c r="B151" s="305" t="s">
        <v>67</v>
      </c>
      <c r="C151" s="306"/>
      <c r="D151" s="307"/>
      <c r="E151" s="297">
        <v>38.89</v>
      </c>
      <c r="F151" s="298"/>
      <c r="G151" s="13">
        <f>+E164</f>
        <v>0.60419999999999996</v>
      </c>
      <c r="H151" s="27">
        <f>+G164</f>
        <v>0.7601</v>
      </c>
      <c r="I151" s="11">
        <v>42684</v>
      </c>
      <c r="J151" s="11">
        <v>44923</v>
      </c>
      <c r="K151" s="12">
        <f t="shared" ref="K151:K158" si="0">+J151-I151</f>
        <v>2239</v>
      </c>
      <c r="L151" s="610"/>
      <c r="M151" s="611"/>
      <c r="N151" s="611"/>
      <c r="O151" s="611"/>
      <c r="P151" s="611"/>
      <c r="Q151" s="611"/>
      <c r="R151" s="611"/>
      <c r="S151" s="611"/>
      <c r="T151" s="612"/>
    </row>
    <row r="152" spans="2:20" s="3" customFormat="1" ht="15" customHeight="1" x14ac:dyDescent="0.2">
      <c r="B152" s="305" t="s">
        <v>68</v>
      </c>
      <c r="C152" s="306"/>
      <c r="D152" s="307"/>
      <c r="E152" s="297">
        <v>21.84</v>
      </c>
      <c r="F152" s="298"/>
      <c r="G152" s="13">
        <f>+F211</f>
        <v>0.47049999999999997</v>
      </c>
      <c r="H152" s="27">
        <f>+H211</f>
        <v>0.61170000000000002</v>
      </c>
      <c r="I152" s="11">
        <v>43044</v>
      </c>
      <c r="J152" s="11">
        <v>44772</v>
      </c>
      <c r="K152" s="12">
        <f t="shared" si="0"/>
        <v>1728</v>
      </c>
      <c r="L152" s="610"/>
      <c r="M152" s="611"/>
      <c r="N152" s="611"/>
      <c r="O152" s="611"/>
      <c r="P152" s="611"/>
      <c r="Q152" s="611"/>
      <c r="R152" s="611"/>
      <c r="S152" s="611"/>
      <c r="T152" s="612"/>
    </row>
    <row r="153" spans="2:20" s="3" customFormat="1" ht="30.75" customHeight="1" x14ac:dyDescent="0.2">
      <c r="B153" s="305" t="s">
        <v>69</v>
      </c>
      <c r="C153" s="306"/>
      <c r="D153" s="307"/>
      <c r="E153" s="297">
        <v>0</v>
      </c>
      <c r="F153" s="298"/>
      <c r="G153" s="106">
        <f>F250</f>
        <v>1</v>
      </c>
      <c r="H153" s="107">
        <f>H250</f>
        <v>1</v>
      </c>
      <c r="I153" s="11">
        <v>42689</v>
      </c>
      <c r="J153" s="11">
        <v>42840</v>
      </c>
      <c r="K153" s="12">
        <f t="shared" si="0"/>
        <v>151</v>
      </c>
      <c r="L153" s="610"/>
      <c r="M153" s="611"/>
      <c r="N153" s="611"/>
      <c r="O153" s="611"/>
      <c r="P153" s="611"/>
      <c r="Q153" s="611"/>
      <c r="R153" s="611"/>
      <c r="S153" s="611"/>
      <c r="T153" s="612"/>
    </row>
    <row r="154" spans="2:20" s="3" customFormat="1" ht="25.5" customHeight="1" x14ac:dyDescent="0.2">
      <c r="B154" s="305" t="s">
        <v>70</v>
      </c>
      <c r="C154" s="306"/>
      <c r="D154" s="307"/>
      <c r="E154" s="297">
        <v>34.69</v>
      </c>
      <c r="F154" s="298"/>
      <c r="G154" s="13">
        <f>+E265</f>
        <v>0.72510000000000008</v>
      </c>
      <c r="H154" s="27">
        <f>+G265</f>
        <v>0.81759999999999999</v>
      </c>
      <c r="I154" s="11">
        <v>42684</v>
      </c>
      <c r="J154" s="11">
        <v>44923</v>
      </c>
      <c r="K154" s="12">
        <f t="shared" si="0"/>
        <v>2239</v>
      </c>
      <c r="L154" s="610"/>
      <c r="M154" s="611"/>
      <c r="N154" s="611"/>
      <c r="O154" s="611"/>
      <c r="P154" s="611"/>
      <c r="Q154" s="611"/>
      <c r="R154" s="611"/>
      <c r="S154" s="611"/>
      <c r="T154" s="612"/>
    </row>
    <row r="155" spans="2:20" s="3" customFormat="1" ht="23.25" customHeight="1" x14ac:dyDescent="0.2">
      <c r="B155" s="305" t="s">
        <v>573</v>
      </c>
      <c r="C155" s="306"/>
      <c r="D155" s="307"/>
      <c r="E155" s="598">
        <v>4.58</v>
      </c>
      <c r="F155" s="599"/>
      <c r="G155" s="106">
        <f>+H288</f>
        <v>1</v>
      </c>
      <c r="H155" s="107">
        <f>+H285</f>
        <v>1</v>
      </c>
      <c r="I155" s="11">
        <v>42684</v>
      </c>
      <c r="J155" s="11">
        <v>43895</v>
      </c>
      <c r="K155" s="604">
        <f t="shared" si="0"/>
        <v>1211</v>
      </c>
      <c r="L155" s="610"/>
      <c r="M155" s="611"/>
      <c r="N155" s="611"/>
      <c r="O155" s="611"/>
      <c r="P155" s="611"/>
      <c r="Q155" s="611"/>
      <c r="R155" s="611"/>
      <c r="S155" s="611"/>
      <c r="T155" s="612"/>
    </row>
    <row r="156" spans="2:20" s="3" customFormat="1" ht="22.5" customHeight="1" x14ac:dyDescent="0.2">
      <c r="B156" s="305" t="s">
        <v>574</v>
      </c>
      <c r="C156" s="306"/>
      <c r="D156" s="307"/>
      <c r="E156" s="600"/>
      <c r="F156" s="601"/>
      <c r="G156" s="106">
        <f>+F298</f>
        <v>1</v>
      </c>
      <c r="H156" s="107">
        <f>+H298</f>
        <v>1</v>
      </c>
      <c r="I156" s="11">
        <v>42684</v>
      </c>
      <c r="J156" s="11">
        <v>43895</v>
      </c>
      <c r="K156" s="605"/>
      <c r="L156" s="610"/>
      <c r="M156" s="611"/>
      <c r="N156" s="611"/>
      <c r="O156" s="611"/>
      <c r="P156" s="611"/>
      <c r="Q156" s="611"/>
      <c r="R156" s="611"/>
      <c r="S156" s="611"/>
      <c r="T156" s="612"/>
    </row>
    <row r="157" spans="2:20" s="18" customFormat="1" ht="19.5" customHeight="1" x14ac:dyDescent="0.2">
      <c r="B157" s="305" t="s">
        <v>100</v>
      </c>
      <c r="C157" s="306"/>
      <c r="D157" s="307"/>
      <c r="E157" s="602"/>
      <c r="F157" s="603"/>
      <c r="G157" s="106">
        <v>1</v>
      </c>
      <c r="H157" s="107">
        <v>1</v>
      </c>
      <c r="I157" s="14"/>
      <c r="J157" s="14"/>
      <c r="K157" s="606"/>
      <c r="L157" s="610"/>
      <c r="M157" s="611"/>
      <c r="N157" s="611"/>
      <c r="O157" s="611"/>
      <c r="P157" s="611"/>
      <c r="Q157" s="611"/>
      <c r="R157" s="611"/>
      <c r="S157" s="611"/>
      <c r="T157" s="612"/>
    </row>
    <row r="158" spans="2:20" s="18" customFormat="1" ht="21.75" customHeight="1" x14ac:dyDescent="0.25">
      <c r="B158" s="595" t="s">
        <v>71</v>
      </c>
      <c r="C158" s="597"/>
      <c r="D158" s="596"/>
      <c r="E158" s="314">
        <f>SUM(E151:F155)</f>
        <v>100</v>
      </c>
      <c r="F158" s="315"/>
      <c r="G158" s="103">
        <f>+G151*E151+G152*E152+G153*E153+G154*E154+G156*E155</f>
        <v>63.506777</v>
      </c>
      <c r="H158" s="103">
        <f>+H151*E151+H152*E152+H153*E153+H154*E154+H157*E155</f>
        <v>75.862360999999993</v>
      </c>
      <c r="I158" s="104">
        <v>42684</v>
      </c>
      <c r="J158" s="104">
        <v>44549</v>
      </c>
      <c r="K158" s="105">
        <f t="shared" si="0"/>
        <v>1865</v>
      </c>
      <c r="L158" s="610"/>
      <c r="M158" s="611"/>
      <c r="N158" s="611"/>
      <c r="O158" s="611"/>
      <c r="P158" s="611"/>
      <c r="Q158" s="611"/>
      <c r="R158" s="611"/>
      <c r="S158" s="611"/>
      <c r="T158" s="612"/>
    </row>
    <row r="159" spans="2:20" s="18" customFormat="1" ht="14.25" x14ac:dyDescent="0.2">
      <c r="B159" s="69"/>
      <c r="C159" s="69"/>
      <c r="D159" s="69"/>
      <c r="E159" s="13"/>
      <c r="F159" s="13"/>
      <c r="G159" s="15"/>
      <c r="H159" s="14"/>
      <c r="I159" s="16"/>
      <c r="J159" s="14"/>
      <c r="K159" s="14"/>
      <c r="L159" s="613"/>
      <c r="M159" s="614"/>
      <c r="N159" s="614"/>
      <c r="O159" s="614"/>
      <c r="P159" s="614"/>
      <c r="Q159" s="614"/>
      <c r="R159" s="614"/>
      <c r="S159" s="614"/>
      <c r="T159" s="615"/>
    </row>
    <row r="160" spans="2:20" s="3" customFormat="1" ht="15" customHeight="1" x14ac:dyDescent="0.2">
      <c r="B160" s="620" t="s">
        <v>72</v>
      </c>
      <c r="C160" s="621"/>
      <c r="D160" s="621"/>
      <c r="E160" s="621"/>
      <c r="F160" s="621"/>
      <c r="G160" s="621"/>
      <c r="H160" s="621"/>
      <c r="I160" s="621"/>
      <c r="J160" s="621"/>
      <c r="K160" s="621"/>
      <c r="L160" s="621"/>
      <c r="M160" s="621"/>
      <c r="N160" s="621"/>
      <c r="O160" s="621"/>
      <c r="P160" s="621"/>
      <c r="Q160" s="621"/>
      <c r="R160" s="621"/>
      <c r="S160" s="621"/>
      <c r="T160" s="622"/>
    </row>
    <row r="161" spans="2:20" s="3" customFormat="1" ht="22.5" customHeight="1" x14ac:dyDescent="0.2">
      <c r="B161" s="316" t="s">
        <v>485</v>
      </c>
      <c r="C161" s="317"/>
      <c r="D161" s="317"/>
      <c r="E161" s="317"/>
      <c r="F161" s="317"/>
      <c r="G161" s="317"/>
      <c r="H161" s="317"/>
      <c r="I161" s="317"/>
      <c r="J161" s="317"/>
      <c r="K161" s="317"/>
      <c r="L161" s="317"/>
      <c r="M161" s="317"/>
      <c r="N161" s="317"/>
      <c r="O161" s="317"/>
      <c r="P161" s="317"/>
      <c r="Q161" s="317"/>
      <c r="R161" s="317"/>
      <c r="S161" s="317"/>
      <c r="T161" s="318"/>
    </row>
    <row r="162" spans="2:20" s="3" customFormat="1" ht="33.75" customHeight="1" x14ac:dyDescent="0.2">
      <c r="B162" s="262" t="s">
        <v>115</v>
      </c>
      <c r="C162" s="263"/>
      <c r="D162" s="263"/>
      <c r="E162" s="263"/>
      <c r="F162" s="263"/>
      <c r="G162" s="263"/>
      <c r="H162" s="263"/>
      <c r="I162" s="263"/>
      <c r="J162" s="263"/>
      <c r="K162" s="264"/>
      <c r="L162" s="543"/>
      <c r="M162" s="544"/>
      <c r="N162" s="544"/>
      <c r="O162" s="544"/>
      <c r="P162" s="544"/>
      <c r="Q162" s="544"/>
      <c r="R162" s="544"/>
      <c r="S162" s="544"/>
      <c r="T162" s="545"/>
    </row>
    <row r="163" spans="2:20" s="3" customFormat="1" ht="22.5" customHeight="1" x14ac:dyDescent="0.2">
      <c r="B163" s="249" t="s">
        <v>73</v>
      </c>
      <c r="C163" s="249"/>
      <c r="D163" s="249"/>
      <c r="E163" s="227" t="s">
        <v>429</v>
      </c>
      <c r="F163" s="228"/>
      <c r="G163" s="249" t="s">
        <v>63</v>
      </c>
      <c r="H163" s="249"/>
      <c r="I163" s="249" t="s">
        <v>74</v>
      </c>
      <c r="J163" s="249"/>
      <c r="K163" s="249"/>
      <c r="L163" s="546"/>
      <c r="M163" s="547"/>
      <c r="N163" s="547"/>
      <c r="O163" s="547"/>
      <c r="P163" s="547"/>
      <c r="Q163" s="547"/>
      <c r="R163" s="547"/>
      <c r="S163" s="547"/>
      <c r="T163" s="548"/>
    </row>
    <row r="164" spans="2:20" s="3" customFormat="1" ht="22.5" customHeight="1" x14ac:dyDescent="0.2">
      <c r="B164" s="281" t="s">
        <v>75</v>
      </c>
      <c r="C164" s="281"/>
      <c r="D164" s="281"/>
      <c r="E164" s="572">
        <f>+G167</f>
        <v>0.60419999999999996</v>
      </c>
      <c r="F164" s="573"/>
      <c r="G164" s="245">
        <v>0.7601</v>
      </c>
      <c r="H164" s="245"/>
      <c r="I164" s="244">
        <f>E164-G164</f>
        <v>-0.15590000000000004</v>
      </c>
      <c r="J164" s="244"/>
      <c r="K164" s="244"/>
      <c r="L164" s="546"/>
      <c r="M164" s="547"/>
      <c r="N164" s="547"/>
      <c r="O164" s="547"/>
      <c r="P164" s="547"/>
      <c r="Q164" s="547"/>
      <c r="R164" s="547"/>
      <c r="S164" s="547"/>
      <c r="T164" s="548"/>
    </row>
    <row r="165" spans="2:20" s="3" customFormat="1" ht="22.5" customHeight="1" x14ac:dyDescent="0.2">
      <c r="B165" s="250"/>
      <c r="C165" s="251"/>
      <c r="D165" s="251"/>
      <c r="E165" s="251"/>
      <c r="F165" s="251"/>
      <c r="G165" s="251"/>
      <c r="H165" s="251"/>
      <c r="I165" s="251"/>
      <c r="J165" s="251"/>
      <c r="K165" s="252"/>
      <c r="L165" s="546"/>
      <c r="M165" s="547"/>
      <c r="N165" s="547"/>
      <c r="O165" s="547"/>
      <c r="P165" s="547"/>
      <c r="Q165" s="547"/>
      <c r="R165" s="547"/>
      <c r="S165" s="547"/>
      <c r="T165" s="548"/>
    </row>
    <row r="166" spans="2:20" s="3" customFormat="1" ht="32.25" customHeight="1" x14ac:dyDescent="0.2">
      <c r="B166" s="249" t="s">
        <v>76</v>
      </c>
      <c r="C166" s="249"/>
      <c r="D166" s="249" t="s">
        <v>65</v>
      </c>
      <c r="E166" s="249"/>
      <c r="F166" s="65" t="s">
        <v>77</v>
      </c>
      <c r="G166" s="244" t="s">
        <v>78</v>
      </c>
      <c r="H166" s="244"/>
      <c r="I166" s="65" t="s">
        <v>79</v>
      </c>
      <c r="J166" s="244" t="s">
        <v>80</v>
      </c>
      <c r="K166" s="244"/>
      <c r="L166" s="546"/>
      <c r="M166" s="547"/>
      <c r="N166" s="547"/>
      <c r="O166" s="547"/>
      <c r="P166" s="547"/>
      <c r="Q166" s="547"/>
      <c r="R166" s="547"/>
      <c r="S166" s="547"/>
      <c r="T166" s="548"/>
    </row>
    <row r="167" spans="2:20" s="3" customFormat="1" ht="29.25" customHeight="1" x14ac:dyDescent="0.2">
      <c r="B167" s="247">
        <f>I151</f>
        <v>42684</v>
      </c>
      <c r="C167" s="248"/>
      <c r="D167" s="247">
        <f>J151</f>
        <v>44923</v>
      </c>
      <c r="E167" s="248"/>
      <c r="F167" s="17">
        <f>K151</f>
        <v>2239</v>
      </c>
      <c r="G167" s="572">
        <v>0.60419999999999996</v>
      </c>
      <c r="H167" s="626"/>
      <c r="I167" s="626"/>
      <c r="J167" s="626"/>
      <c r="K167" s="573"/>
      <c r="L167" s="546"/>
      <c r="M167" s="547"/>
      <c r="N167" s="547"/>
      <c r="O167" s="547"/>
      <c r="P167" s="547"/>
      <c r="Q167" s="547"/>
      <c r="R167" s="547"/>
      <c r="S167" s="547"/>
      <c r="T167" s="548"/>
    </row>
    <row r="168" spans="2:20" s="3" customFormat="1" ht="25.5" customHeight="1" x14ac:dyDescent="0.2">
      <c r="B168" s="250"/>
      <c r="C168" s="251"/>
      <c r="D168" s="251"/>
      <c r="E168" s="251"/>
      <c r="F168" s="251"/>
      <c r="G168" s="251"/>
      <c r="H168" s="251"/>
      <c r="I168" s="251"/>
      <c r="J168" s="251"/>
      <c r="K168" s="252"/>
      <c r="L168" s="546"/>
      <c r="M168" s="547"/>
      <c r="N168" s="547"/>
      <c r="O168" s="547"/>
      <c r="P168" s="547"/>
      <c r="Q168" s="547"/>
      <c r="R168" s="547"/>
      <c r="S168" s="547"/>
      <c r="T168" s="548"/>
    </row>
    <row r="169" spans="2:20" s="3" customFormat="1" ht="19.5" customHeight="1" x14ac:dyDescent="0.2">
      <c r="B169" s="262" t="s">
        <v>81</v>
      </c>
      <c r="C169" s="263"/>
      <c r="D169" s="263"/>
      <c r="E169" s="263"/>
      <c r="F169" s="263"/>
      <c r="G169" s="263"/>
      <c r="H169" s="263"/>
      <c r="I169" s="263"/>
      <c r="J169" s="263"/>
      <c r="K169" s="264"/>
      <c r="L169" s="549"/>
      <c r="M169" s="550"/>
      <c r="N169" s="550"/>
      <c r="O169" s="550"/>
      <c r="P169" s="550"/>
      <c r="Q169" s="550"/>
      <c r="R169" s="550"/>
      <c r="S169" s="550"/>
      <c r="T169" s="551"/>
    </row>
    <row r="170" spans="2:20" s="3" customFormat="1" ht="22.5" customHeight="1" x14ac:dyDescent="0.2">
      <c r="B170" s="246" t="s">
        <v>82</v>
      </c>
      <c r="C170" s="246"/>
      <c r="D170" s="246"/>
      <c r="E170" s="246"/>
      <c r="F170" s="574" t="s">
        <v>629</v>
      </c>
      <c r="G170" s="574"/>
      <c r="H170" s="574"/>
      <c r="I170" s="574"/>
      <c r="J170" s="253" t="s">
        <v>83</v>
      </c>
      <c r="K170" s="254"/>
      <c r="L170" s="254"/>
      <c r="M170" s="254"/>
      <c r="N170" s="254"/>
      <c r="O170" s="254"/>
      <c r="P170" s="254"/>
      <c r="Q170" s="254"/>
      <c r="R170" s="254"/>
      <c r="S170" s="254"/>
      <c r="T170" s="255"/>
    </row>
    <row r="171" spans="2:20" s="3" customFormat="1" ht="19.5" customHeight="1" x14ac:dyDescent="0.2">
      <c r="B171" s="246" t="s">
        <v>84</v>
      </c>
      <c r="C171" s="246"/>
      <c r="D171" s="246" t="s">
        <v>430</v>
      </c>
      <c r="E171" s="246"/>
      <c r="F171" s="574"/>
      <c r="G171" s="574"/>
      <c r="H171" s="574"/>
      <c r="I171" s="574"/>
      <c r="J171" s="256"/>
      <c r="K171" s="257"/>
      <c r="L171" s="257"/>
      <c r="M171" s="257"/>
      <c r="N171" s="257"/>
      <c r="O171" s="257"/>
      <c r="P171" s="257"/>
      <c r="Q171" s="257"/>
      <c r="R171" s="257"/>
      <c r="S171" s="257"/>
      <c r="T171" s="258"/>
    </row>
    <row r="172" spans="2:20" s="3" customFormat="1" ht="88.15" customHeight="1" x14ac:dyDescent="0.2">
      <c r="B172" s="219" t="s">
        <v>484</v>
      </c>
      <c r="C172" s="220"/>
      <c r="D172" s="219" t="s">
        <v>577</v>
      </c>
      <c r="E172" s="220"/>
      <c r="F172" s="219" t="s">
        <v>939</v>
      </c>
      <c r="G172" s="261"/>
      <c r="H172" s="261"/>
      <c r="I172" s="220"/>
      <c r="J172" s="234" t="s">
        <v>1064</v>
      </c>
      <c r="K172" s="235"/>
      <c r="L172" s="235"/>
      <c r="M172" s="235"/>
      <c r="N172" s="235"/>
      <c r="O172" s="235"/>
      <c r="P172" s="235"/>
      <c r="Q172" s="235"/>
      <c r="R172" s="235"/>
      <c r="S172" s="235"/>
      <c r="T172" s="236"/>
    </row>
    <row r="173" spans="2:20" s="3" customFormat="1" ht="125.45" customHeight="1" x14ac:dyDescent="0.2">
      <c r="B173" s="219" t="s">
        <v>607</v>
      </c>
      <c r="C173" s="220"/>
      <c r="D173" s="219" t="s">
        <v>639</v>
      </c>
      <c r="E173" s="220"/>
      <c r="F173" s="221" t="s">
        <v>907</v>
      </c>
      <c r="G173" s="222"/>
      <c r="H173" s="222"/>
      <c r="I173" s="223"/>
      <c r="J173" s="234" t="s">
        <v>1009</v>
      </c>
      <c r="K173" s="235"/>
      <c r="L173" s="235"/>
      <c r="M173" s="235"/>
      <c r="N173" s="235"/>
      <c r="O173" s="235"/>
      <c r="P173" s="235"/>
      <c r="Q173" s="235"/>
      <c r="R173" s="235"/>
      <c r="S173" s="235"/>
      <c r="T173" s="236"/>
    </row>
    <row r="174" spans="2:20" s="3" customFormat="1" ht="52.9" customHeight="1" x14ac:dyDescent="0.2">
      <c r="B174" s="219" t="s">
        <v>639</v>
      </c>
      <c r="C174" s="220"/>
      <c r="D174" s="219" t="s">
        <v>651</v>
      </c>
      <c r="E174" s="220"/>
      <c r="F174" s="221" t="s">
        <v>961</v>
      </c>
      <c r="G174" s="222"/>
      <c r="H174" s="222"/>
      <c r="I174" s="223"/>
      <c r="J174" s="234" t="s">
        <v>1039</v>
      </c>
      <c r="K174" s="235"/>
      <c r="L174" s="235"/>
      <c r="M174" s="235"/>
      <c r="N174" s="235"/>
      <c r="O174" s="235"/>
      <c r="P174" s="235"/>
      <c r="Q174" s="235"/>
      <c r="R174" s="235"/>
      <c r="S174" s="235"/>
      <c r="T174" s="236"/>
    </row>
    <row r="175" spans="2:20" s="3" customFormat="1" ht="57.6" customHeight="1" x14ac:dyDescent="0.2">
      <c r="B175" s="219" t="s">
        <v>1040</v>
      </c>
      <c r="C175" s="220"/>
      <c r="D175" s="219" t="s">
        <v>1041</v>
      </c>
      <c r="E175" s="220"/>
      <c r="F175" s="221" t="s">
        <v>983</v>
      </c>
      <c r="G175" s="222"/>
      <c r="H175" s="222"/>
      <c r="I175" s="223"/>
      <c r="J175" s="234" t="s">
        <v>1042</v>
      </c>
      <c r="K175" s="235"/>
      <c r="L175" s="235"/>
      <c r="M175" s="235"/>
      <c r="N175" s="235"/>
      <c r="O175" s="235"/>
      <c r="P175" s="235"/>
      <c r="Q175" s="235"/>
      <c r="R175" s="235"/>
      <c r="S175" s="235"/>
      <c r="T175" s="236"/>
    </row>
    <row r="176" spans="2:20" s="3" customFormat="1" ht="60.6" customHeight="1" x14ac:dyDescent="0.2">
      <c r="B176" s="219" t="s">
        <v>646</v>
      </c>
      <c r="C176" s="220"/>
      <c r="D176" s="219" t="s">
        <v>647</v>
      </c>
      <c r="E176" s="220"/>
      <c r="F176" s="221" t="s">
        <v>652</v>
      </c>
      <c r="G176" s="222"/>
      <c r="H176" s="222"/>
      <c r="I176" s="223"/>
      <c r="J176" s="234" t="s">
        <v>1043</v>
      </c>
      <c r="K176" s="235"/>
      <c r="L176" s="235"/>
      <c r="M176" s="235"/>
      <c r="N176" s="235"/>
      <c r="O176" s="235"/>
      <c r="P176" s="235"/>
      <c r="Q176" s="235"/>
      <c r="R176" s="235"/>
      <c r="S176" s="235"/>
      <c r="T176" s="236"/>
    </row>
    <row r="177" spans="2:20" s="3" customFormat="1" ht="67.900000000000006" customHeight="1" x14ac:dyDescent="0.2">
      <c r="B177" s="219" t="s">
        <v>647</v>
      </c>
      <c r="C177" s="220"/>
      <c r="D177" s="219" t="s">
        <v>730</v>
      </c>
      <c r="E177" s="220"/>
      <c r="F177" s="221" t="s">
        <v>652</v>
      </c>
      <c r="G177" s="222"/>
      <c r="H177" s="222"/>
      <c r="I177" s="223"/>
      <c r="J177" s="234" t="s">
        <v>1044</v>
      </c>
      <c r="K177" s="235"/>
      <c r="L177" s="235"/>
      <c r="M177" s="235"/>
      <c r="N177" s="235"/>
      <c r="O177" s="235"/>
      <c r="P177" s="235"/>
      <c r="Q177" s="235"/>
      <c r="R177" s="235"/>
      <c r="S177" s="235"/>
      <c r="T177" s="236"/>
    </row>
    <row r="178" spans="2:20" s="3" customFormat="1" ht="69.599999999999994" customHeight="1" x14ac:dyDescent="0.2">
      <c r="B178" s="221" t="s">
        <v>981</v>
      </c>
      <c r="C178" s="223"/>
      <c r="D178" s="219" t="s">
        <v>982</v>
      </c>
      <c r="E178" s="220"/>
      <c r="F178" s="221" t="s">
        <v>983</v>
      </c>
      <c r="G178" s="222"/>
      <c r="H178" s="222"/>
      <c r="I178" s="223"/>
      <c r="J178" s="234" t="s">
        <v>1010</v>
      </c>
      <c r="K178" s="235"/>
      <c r="L178" s="235"/>
      <c r="M178" s="235"/>
      <c r="N178" s="235"/>
      <c r="O178" s="235"/>
      <c r="P178" s="235"/>
      <c r="Q178" s="235"/>
      <c r="R178" s="235"/>
      <c r="S178" s="235"/>
      <c r="T178" s="236"/>
    </row>
    <row r="179" spans="2:20" s="3" customFormat="1" ht="118.9" customHeight="1" x14ac:dyDescent="0.2">
      <c r="B179" s="219" t="s">
        <v>962</v>
      </c>
      <c r="C179" s="220"/>
      <c r="D179" s="219" t="s">
        <v>984</v>
      </c>
      <c r="E179" s="220"/>
      <c r="F179" s="221" t="s">
        <v>983</v>
      </c>
      <c r="G179" s="222"/>
      <c r="H179" s="222"/>
      <c r="I179" s="223"/>
      <c r="J179" s="234" t="s">
        <v>1011</v>
      </c>
      <c r="K179" s="235"/>
      <c r="L179" s="235"/>
      <c r="M179" s="235"/>
      <c r="N179" s="235"/>
      <c r="O179" s="235"/>
      <c r="P179" s="235"/>
      <c r="Q179" s="235"/>
      <c r="R179" s="235"/>
      <c r="S179" s="235"/>
      <c r="T179" s="236"/>
    </row>
    <row r="180" spans="2:20" s="3" customFormat="1" ht="90" customHeight="1" x14ac:dyDescent="0.2">
      <c r="B180" s="221" t="s">
        <v>682</v>
      </c>
      <c r="C180" s="223"/>
      <c r="D180" s="219"/>
      <c r="E180" s="220"/>
      <c r="F180" s="221" t="s">
        <v>963</v>
      </c>
      <c r="G180" s="222"/>
      <c r="H180" s="222"/>
      <c r="I180" s="223"/>
      <c r="J180" s="234" t="s">
        <v>1017</v>
      </c>
      <c r="K180" s="235"/>
      <c r="L180" s="235"/>
      <c r="M180" s="235"/>
      <c r="N180" s="235"/>
      <c r="O180" s="235"/>
      <c r="P180" s="235"/>
      <c r="Q180" s="235"/>
      <c r="R180" s="235"/>
      <c r="S180" s="235"/>
      <c r="T180" s="236"/>
    </row>
    <row r="181" spans="2:20" s="3" customFormat="1" ht="63.6" customHeight="1" x14ac:dyDescent="0.2">
      <c r="B181" s="221" t="s">
        <v>731</v>
      </c>
      <c r="C181" s="223"/>
      <c r="D181" s="219" t="s">
        <v>732</v>
      </c>
      <c r="E181" s="220"/>
      <c r="F181" s="219" t="s">
        <v>733</v>
      </c>
      <c r="G181" s="261"/>
      <c r="H181" s="261"/>
      <c r="I181" s="220"/>
      <c r="J181" s="234" t="s">
        <v>1045</v>
      </c>
      <c r="K181" s="235"/>
      <c r="L181" s="235"/>
      <c r="M181" s="235"/>
      <c r="N181" s="235"/>
      <c r="O181" s="235"/>
      <c r="P181" s="235"/>
      <c r="Q181" s="235"/>
      <c r="R181" s="235"/>
      <c r="S181" s="235"/>
      <c r="T181" s="236"/>
    </row>
    <row r="182" spans="2:20" s="3" customFormat="1" ht="53.45" customHeight="1" x14ac:dyDescent="0.2">
      <c r="B182" s="221" t="s">
        <v>621</v>
      </c>
      <c r="C182" s="223"/>
      <c r="D182" s="219"/>
      <c r="E182" s="220"/>
      <c r="F182" s="219" t="s">
        <v>964</v>
      </c>
      <c r="G182" s="261"/>
      <c r="H182" s="261"/>
      <c r="I182" s="220"/>
      <c r="J182" s="234" t="s">
        <v>1012</v>
      </c>
      <c r="K182" s="235"/>
      <c r="L182" s="235"/>
      <c r="M182" s="235"/>
      <c r="N182" s="235"/>
      <c r="O182" s="235"/>
      <c r="P182" s="235"/>
      <c r="Q182" s="235"/>
      <c r="R182" s="235"/>
      <c r="S182" s="235"/>
      <c r="T182" s="236"/>
    </row>
    <row r="183" spans="2:20" s="3" customFormat="1" ht="57.6" customHeight="1" x14ac:dyDescent="0.2">
      <c r="B183" s="221" t="s">
        <v>985</v>
      </c>
      <c r="C183" s="223"/>
      <c r="D183" s="219"/>
      <c r="E183" s="220"/>
      <c r="F183" s="219" t="s">
        <v>986</v>
      </c>
      <c r="G183" s="261"/>
      <c r="H183" s="261"/>
      <c r="I183" s="220"/>
      <c r="J183" s="234" t="s">
        <v>1046</v>
      </c>
      <c r="K183" s="235"/>
      <c r="L183" s="235"/>
      <c r="M183" s="235"/>
      <c r="N183" s="235"/>
      <c r="O183" s="235"/>
      <c r="P183" s="235"/>
      <c r="Q183" s="235"/>
      <c r="R183" s="235"/>
      <c r="S183" s="235"/>
      <c r="T183" s="236"/>
    </row>
    <row r="184" spans="2:20" s="3" customFormat="1" ht="51.6" customHeight="1" x14ac:dyDescent="0.2">
      <c r="B184" s="221" t="s">
        <v>608</v>
      </c>
      <c r="C184" s="223"/>
      <c r="D184" s="219"/>
      <c r="E184" s="220"/>
      <c r="F184" s="219" t="s">
        <v>987</v>
      </c>
      <c r="G184" s="261"/>
      <c r="H184" s="261"/>
      <c r="I184" s="220"/>
      <c r="J184" s="234" t="s">
        <v>1047</v>
      </c>
      <c r="K184" s="235"/>
      <c r="L184" s="235"/>
      <c r="M184" s="235"/>
      <c r="N184" s="235"/>
      <c r="O184" s="235"/>
      <c r="P184" s="235"/>
      <c r="Q184" s="235"/>
      <c r="R184" s="235"/>
      <c r="S184" s="235"/>
      <c r="T184" s="236"/>
    </row>
    <row r="185" spans="2:20" s="3" customFormat="1" ht="42.6" customHeight="1" x14ac:dyDescent="0.2">
      <c r="B185" s="221" t="s">
        <v>752</v>
      </c>
      <c r="C185" s="223"/>
      <c r="D185" s="219"/>
      <c r="E185" s="220"/>
      <c r="F185" s="219" t="s">
        <v>733</v>
      </c>
      <c r="G185" s="261"/>
      <c r="H185" s="261"/>
      <c r="I185" s="220"/>
      <c r="J185" s="234" t="s">
        <v>1013</v>
      </c>
      <c r="K185" s="235"/>
      <c r="L185" s="235"/>
      <c r="M185" s="235"/>
      <c r="N185" s="235"/>
      <c r="O185" s="235"/>
      <c r="P185" s="235"/>
      <c r="Q185" s="235"/>
      <c r="R185" s="235"/>
      <c r="S185" s="235"/>
      <c r="T185" s="236"/>
    </row>
    <row r="186" spans="2:20" s="3" customFormat="1" ht="99" customHeight="1" x14ac:dyDescent="0.2">
      <c r="B186" s="221" t="s">
        <v>949</v>
      </c>
      <c r="C186" s="223"/>
      <c r="D186" s="219" t="s">
        <v>734</v>
      </c>
      <c r="E186" s="220"/>
      <c r="F186" s="219" t="s">
        <v>950</v>
      </c>
      <c r="G186" s="261"/>
      <c r="H186" s="261"/>
      <c r="I186" s="220"/>
      <c r="J186" s="234" t="s">
        <v>1048</v>
      </c>
      <c r="K186" s="235"/>
      <c r="L186" s="235"/>
      <c r="M186" s="235"/>
      <c r="N186" s="235"/>
      <c r="O186" s="235"/>
      <c r="P186" s="235"/>
      <c r="Q186" s="235"/>
      <c r="R186" s="235"/>
      <c r="S186" s="235"/>
      <c r="T186" s="236"/>
    </row>
    <row r="187" spans="2:20" s="3" customFormat="1" ht="45" customHeight="1" x14ac:dyDescent="0.2">
      <c r="B187" s="219" t="s">
        <v>683</v>
      </c>
      <c r="C187" s="220"/>
      <c r="D187" s="219" t="s">
        <v>734</v>
      </c>
      <c r="E187" s="220"/>
      <c r="F187" s="221" t="s">
        <v>684</v>
      </c>
      <c r="G187" s="222"/>
      <c r="H187" s="222"/>
      <c r="I187" s="223"/>
      <c r="J187" s="234" t="s">
        <v>1049</v>
      </c>
      <c r="K187" s="235"/>
      <c r="L187" s="235"/>
      <c r="M187" s="235"/>
      <c r="N187" s="235"/>
      <c r="O187" s="235"/>
      <c r="P187" s="235"/>
      <c r="Q187" s="235"/>
      <c r="R187" s="235"/>
      <c r="S187" s="235"/>
      <c r="T187" s="236"/>
    </row>
    <row r="188" spans="2:20" s="3" customFormat="1" ht="115.9" customHeight="1" x14ac:dyDescent="0.2">
      <c r="B188" s="219" t="s">
        <v>591</v>
      </c>
      <c r="C188" s="220"/>
      <c r="D188" s="219"/>
      <c r="E188" s="220"/>
      <c r="F188" s="221" t="s">
        <v>678</v>
      </c>
      <c r="G188" s="222"/>
      <c r="H188" s="222"/>
      <c r="I188" s="223"/>
      <c r="J188" s="234" t="s">
        <v>1050</v>
      </c>
      <c r="K188" s="235"/>
      <c r="L188" s="235"/>
      <c r="M188" s="235"/>
      <c r="N188" s="235"/>
      <c r="O188" s="235"/>
      <c r="P188" s="235"/>
      <c r="Q188" s="235"/>
      <c r="R188" s="235"/>
      <c r="S188" s="235"/>
      <c r="T188" s="236"/>
    </row>
    <row r="189" spans="2:20" s="3" customFormat="1" ht="47.45" customHeight="1" x14ac:dyDescent="0.2">
      <c r="B189" s="219" t="s">
        <v>685</v>
      </c>
      <c r="C189" s="220"/>
      <c r="D189" s="219"/>
      <c r="E189" s="220"/>
      <c r="F189" s="221" t="s">
        <v>686</v>
      </c>
      <c r="G189" s="222"/>
      <c r="H189" s="222"/>
      <c r="I189" s="223"/>
      <c r="J189" s="234" t="s">
        <v>1014</v>
      </c>
      <c r="K189" s="235"/>
      <c r="L189" s="235"/>
      <c r="M189" s="235"/>
      <c r="N189" s="235"/>
      <c r="O189" s="235"/>
      <c r="P189" s="235"/>
      <c r="Q189" s="235"/>
      <c r="R189" s="235"/>
      <c r="S189" s="235"/>
      <c r="T189" s="236"/>
    </row>
    <row r="190" spans="2:20" s="3" customFormat="1" ht="56.45" customHeight="1" x14ac:dyDescent="0.2">
      <c r="B190" s="219" t="s">
        <v>965</v>
      </c>
      <c r="C190" s="220"/>
      <c r="D190" s="219"/>
      <c r="E190" s="220"/>
      <c r="F190" s="221" t="s">
        <v>966</v>
      </c>
      <c r="G190" s="222"/>
      <c r="H190" s="222"/>
      <c r="I190" s="223"/>
      <c r="J190" s="234" t="s">
        <v>1051</v>
      </c>
      <c r="K190" s="235"/>
      <c r="L190" s="235"/>
      <c r="M190" s="235"/>
      <c r="N190" s="235"/>
      <c r="O190" s="235"/>
      <c r="P190" s="235"/>
      <c r="Q190" s="235"/>
      <c r="R190" s="235"/>
      <c r="S190" s="235"/>
      <c r="T190" s="236"/>
    </row>
    <row r="191" spans="2:20" s="3" customFormat="1" ht="50.45" customHeight="1" x14ac:dyDescent="0.2">
      <c r="B191" s="221" t="s">
        <v>578</v>
      </c>
      <c r="C191" s="223"/>
      <c r="D191" s="219"/>
      <c r="E191" s="220"/>
      <c r="F191" s="221" t="s">
        <v>967</v>
      </c>
      <c r="G191" s="222"/>
      <c r="H191" s="222"/>
      <c r="I191" s="223"/>
      <c r="J191" s="234" t="s">
        <v>988</v>
      </c>
      <c r="K191" s="235"/>
      <c r="L191" s="235"/>
      <c r="M191" s="235"/>
      <c r="N191" s="235"/>
      <c r="O191" s="235"/>
      <c r="P191" s="235"/>
      <c r="Q191" s="235"/>
      <c r="R191" s="235"/>
      <c r="S191" s="235"/>
      <c r="T191" s="236"/>
    </row>
    <row r="192" spans="2:20" s="3" customFormat="1" ht="130.15" customHeight="1" x14ac:dyDescent="0.2">
      <c r="B192" s="219" t="s">
        <v>609</v>
      </c>
      <c r="C192" s="220"/>
      <c r="D192" s="219"/>
      <c r="E192" s="220"/>
      <c r="F192" s="221" t="s">
        <v>968</v>
      </c>
      <c r="G192" s="222"/>
      <c r="H192" s="222"/>
      <c r="I192" s="223"/>
      <c r="J192" s="234" t="s">
        <v>1052</v>
      </c>
      <c r="K192" s="235"/>
      <c r="L192" s="235"/>
      <c r="M192" s="235"/>
      <c r="N192" s="235"/>
      <c r="O192" s="235"/>
      <c r="P192" s="235"/>
      <c r="Q192" s="235"/>
      <c r="R192" s="235"/>
      <c r="S192" s="235"/>
      <c r="T192" s="236"/>
    </row>
    <row r="193" spans="2:20" s="3" customFormat="1" ht="187.15" customHeight="1" x14ac:dyDescent="0.2">
      <c r="B193" s="219" t="s">
        <v>679</v>
      </c>
      <c r="C193" s="220"/>
      <c r="D193" s="219" t="s">
        <v>969</v>
      </c>
      <c r="E193" s="220"/>
      <c r="F193" s="221" t="s">
        <v>970</v>
      </c>
      <c r="G193" s="222"/>
      <c r="H193" s="222"/>
      <c r="I193" s="223"/>
      <c r="J193" s="234" t="s">
        <v>1053</v>
      </c>
      <c r="K193" s="235"/>
      <c r="L193" s="235"/>
      <c r="M193" s="235"/>
      <c r="N193" s="235"/>
      <c r="O193" s="235"/>
      <c r="P193" s="235"/>
      <c r="Q193" s="235"/>
      <c r="R193" s="235"/>
      <c r="S193" s="235"/>
      <c r="T193" s="236"/>
    </row>
    <row r="194" spans="2:20" s="3" customFormat="1" ht="96" customHeight="1" x14ac:dyDescent="0.2">
      <c r="B194" s="219" t="s">
        <v>883</v>
      </c>
      <c r="C194" s="220"/>
      <c r="D194" s="219"/>
      <c r="E194" s="220"/>
      <c r="F194" s="221" t="s">
        <v>916</v>
      </c>
      <c r="G194" s="222"/>
      <c r="H194" s="222"/>
      <c r="I194" s="223"/>
      <c r="J194" s="234" t="s">
        <v>1054</v>
      </c>
      <c r="K194" s="235"/>
      <c r="L194" s="235"/>
      <c r="M194" s="235"/>
      <c r="N194" s="235"/>
      <c r="O194" s="235"/>
      <c r="P194" s="235"/>
      <c r="Q194" s="235"/>
      <c r="R194" s="235"/>
      <c r="S194" s="235"/>
      <c r="T194" s="236"/>
    </row>
    <row r="195" spans="2:20" s="3" customFormat="1" ht="57.6" customHeight="1" x14ac:dyDescent="0.2">
      <c r="B195" s="219" t="s">
        <v>753</v>
      </c>
      <c r="C195" s="220"/>
      <c r="D195" s="219"/>
      <c r="E195" s="220"/>
      <c r="F195" s="221" t="s">
        <v>917</v>
      </c>
      <c r="G195" s="222"/>
      <c r="H195" s="222"/>
      <c r="I195" s="223"/>
      <c r="J195" s="234" t="s">
        <v>1015</v>
      </c>
      <c r="K195" s="235"/>
      <c r="L195" s="235"/>
      <c r="M195" s="235"/>
      <c r="N195" s="235"/>
      <c r="O195" s="235"/>
      <c r="P195" s="235"/>
      <c r="Q195" s="235"/>
      <c r="R195" s="235"/>
      <c r="S195" s="235"/>
      <c r="T195" s="236"/>
    </row>
    <row r="196" spans="2:20" s="3" customFormat="1" ht="68.45" customHeight="1" x14ac:dyDescent="0.2">
      <c r="B196" s="219" t="s">
        <v>631</v>
      </c>
      <c r="C196" s="220"/>
      <c r="D196" s="219"/>
      <c r="E196" s="220"/>
      <c r="F196" s="221" t="s">
        <v>918</v>
      </c>
      <c r="G196" s="222"/>
      <c r="H196" s="222"/>
      <c r="I196" s="223"/>
      <c r="J196" s="234" t="s">
        <v>1055</v>
      </c>
      <c r="K196" s="235"/>
      <c r="L196" s="235"/>
      <c r="M196" s="235"/>
      <c r="N196" s="235"/>
      <c r="O196" s="235"/>
      <c r="P196" s="235"/>
      <c r="Q196" s="235"/>
      <c r="R196" s="235"/>
      <c r="S196" s="235"/>
      <c r="T196" s="236"/>
    </row>
    <row r="197" spans="2:20" s="3" customFormat="1" ht="102.6" customHeight="1" x14ac:dyDescent="0.2">
      <c r="B197" s="219" t="s">
        <v>610</v>
      </c>
      <c r="C197" s="220"/>
      <c r="D197" s="219" t="s">
        <v>622</v>
      </c>
      <c r="E197" s="220"/>
      <c r="F197" s="221" t="s">
        <v>884</v>
      </c>
      <c r="G197" s="222"/>
      <c r="H197" s="222"/>
      <c r="I197" s="223"/>
      <c r="J197" s="234" t="s">
        <v>1056</v>
      </c>
      <c r="K197" s="235"/>
      <c r="L197" s="235"/>
      <c r="M197" s="235"/>
      <c r="N197" s="235"/>
      <c r="O197" s="235"/>
      <c r="P197" s="235"/>
      <c r="Q197" s="235"/>
      <c r="R197" s="235"/>
      <c r="S197" s="235"/>
      <c r="T197" s="236"/>
    </row>
    <row r="198" spans="2:20" s="3" customFormat="1" ht="57" customHeight="1" x14ac:dyDescent="0.2">
      <c r="B198" s="219" t="s">
        <v>919</v>
      </c>
      <c r="C198" s="220"/>
      <c r="D198" s="219"/>
      <c r="E198" s="220"/>
      <c r="F198" s="219" t="s">
        <v>920</v>
      </c>
      <c r="G198" s="261"/>
      <c r="H198" s="261"/>
      <c r="I198" s="220"/>
      <c r="J198" s="234" t="s">
        <v>1065</v>
      </c>
      <c r="K198" s="235"/>
      <c r="L198" s="235"/>
      <c r="M198" s="235"/>
      <c r="N198" s="235"/>
      <c r="O198" s="235"/>
      <c r="P198" s="235"/>
      <c r="Q198" s="235"/>
      <c r="R198" s="235"/>
      <c r="S198" s="235"/>
      <c r="T198" s="236"/>
    </row>
    <row r="199" spans="2:20" s="3" customFormat="1" ht="83.45" customHeight="1" x14ac:dyDescent="0.2">
      <c r="B199" s="219" t="s">
        <v>630</v>
      </c>
      <c r="C199" s="220"/>
      <c r="D199" s="219" t="s">
        <v>921</v>
      </c>
      <c r="E199" s="220"/>
      <c r="F199" s="221" t="s">
        <v>1016</v>
      </c>
      <c r="G199" s="222"/>
      <c r="H199" s="222"/>
      <c r="I199" s="223"/>
      <c r="J199" s="234" t="s">
        <v>1057</v>
      </c>
      <c r="K199" s="235"/>
      <c r="L199" s="235"/>
      <c r="M199" s="235"/>
      <c r="N199" s="235"/>
      <c r="O199" s="235"/>
      <c r="P199" s="235"/>
      <c r="Q199" s="235"/>
      <c r="R199" s="235"/>
      <c r="S199" s="235"/>
      <c r="T199" s="236"/>
    </row>
    <row r="200" spans="2:20" s="3" customFormat="1" ht="103.15" customHeight="1" x14ac:dyDescent="0.2">
      <c r="B200" s="219" t="s">
        <v>971</v>
      </c>
      <c r="C200" s="220"/>
      <c r="D200" s="219"/>
      <c r="E200" s="220"/>
      <c r="F200" s="219" t="s">
        <v>972</v>
      </c>
      <c r="G200" s="261"/>
      <c r="H200" s="261"/>
      <c r="I200" s="220"/>
      <c r="J200" s="234" t="s">
        <v>1058</v>
      </c>
      <c r="K200" s="235"/>
      <c r="L200" s="235"/>
      <c r="M200" s="235"/>
      <c r="N200" s="235"/>
      <c r="O200" s="235"/>
      <c r="P200" s="235"/>
      <c r="Q200" s="235"/>
      <c r="R200" s="235"/>
      <c r="S200" s="235"/>
      <c r="T200" s="236"/>
    </row>
    <row r="201" spans="2:20" s="3" customFormat="1" ht="45.6" customHeight="1" x14ac:dyDescent="0.2">
      <c r="B201" s="219" t="s">
        <v>885</v>
      </c>
      <c r="C201" s="220"/>
      <c r="D201" s="219"/>
      <c r="E201" s="220"/>
      <c r="F201" s="221" t="s">
        <v>989</v>
      </c>
      <c r="G201" s="222"/>
      <c r="H201" s="222"/>
      <c r="I201" s="223"/>
      <c r="J201" s="234" t="s">
        <v>1059</v>
      </c>
      <c r="K201" s="235"/>
      <c r="L201" s="235"/>
      <c r="M201" s="235"/>
      <c r="N201" s="235"/>
      <c r="O201" s="235"/>
      <c r="P201" s="235"/>
      <c r="Q201" s="235"/>
      <c r="R201" s="235"/>
      <c r="S201" s="235"/>
      <c r="T201" s="236"/>
    </row>
    <row r="202" spans="2:20" s="3" customFormat="1" ht="115.9" customHeight="1" x14ac:dyDescent="0.2">
      <c r="B202" s="219" t="s">
        <v>592</v>
      </c>
      <c r="C202" s="220"/>
      <c r="D202" s="219" t="s">
        <v>661</v>
      </c>
      <c r="E202" s="220"/>
      <c r="F202" s="219" t="s">
        <v>648</v>
      </c>
      <c r="G202" s="261"/>
      <c r="H202" s="261"/>
      <c r="I202" s="220"/>
      <c r="J202" s="234" t="s">
        <v>1060</v>
      </c>
      <c r="K202" s="235"/>
      <c r="L202" s="235"/>
      <c r="M202" s="235"/>
      <c r="N202" s="235"/>
      <c r="O202" s="235"/>
      <c r="P202" s="235"/>
      <c r="Q202" s="235"/>
      <c r="R202" s="235"/>
      <c r="S202" s="235"/>
      <c r="T202" s="236"/>
    </row>
    <row r="203" spans="2:20" s="3" customFormat="1" ht="56.45" customHeight="1" x14ac:dyDescent="0.2">
      <c r="B203" s="219" t="s">
        <v>662</v>
      </c>
      <c r="C203" s="220"/>
      <c r="D203" s="219" t="s">
        <v>623</v>
      </c>
      <c r="E203" s="220"/>
      <c r="F203" s="219" t="s">
        <v>754</v>
      </c>
      <c r="G203" s="261"/>
      <c r="H203" s="261"/>
      <c r="I203" s="220"/>
      <c r="J203" s="234" t="s">
        <v>755</v>
      </c>
      <c r="K203" s="235"/>
      <c r="L203" s="235"/>
      <c r="M203" s="235"/>
      <c r="N203" s="235"/>
      <c r="O203" s="235"/>
      <c r="P203" s="235"/>
      <c r="Q203" s="235"/>
      <c r="R203" s="235"/>
      <c r="S203" s="235"/>
      <c r="T203" s="236"/>
    </row>
    <row r="204" spans="2:20" s="3" customFormat="1" ht="58.9" customHeight="1" x14ac:dyDescent="0.2">
      <c r="B204" s="219" t="s">
        <v>623</v>
      </c>
      <c r="C204" s="220"/>
      <c r="D204" s="219" t="s">
        <v>611</v>
      </c>
      <c r="E204" s="220"/>
      <c r="F204" s="219" t="s">
        <v>735</v>
      </c>
      <c r="G204" s="261"/>
      <c r="H204" s="261"/>
      <c r="I204" s="220"/>
      <c r="J204" s="234" t="s">
        <v>1061</v>
      </c>
      <c r="K204" s="235"/>
      <c r="L204" s="235"/>
      <c r="M204" s="235"/>
      <c r="N204" s="235"/>
      <c r="O204" s="235"/>
      <c r="P204" s="235"/>
      <c r="Q204" s="235"/>
      <c r="R204" s="235"/>
      <c r="S204" s="235"/>
      <c r="T204" s="236"/>
    </row>
    <row r="205" spans="2:20" s="3" customFormat="1" ht="112.9" customHeight="1" x14ac:dyDescent="0.2">
      <c r="B205" s="219" t="s">
        <v>922</v>
      </c>
      <c r="C205" s="220"/>
      <c r="D205" s="219" t="s">
        <v>593</v>
      </c>
      <c r="E205" s="220"/>
      <c r="F205" s="221" t="s">
        <v>663</v>
      </c>
      <c r="G205" s="222"/>
      <c r="H205" s="222"/>
      <c r="I205" s="223"/>
      <c r="J205" s="234" t="s">
        <v>1062</v>
      </c>
      <c r="K205" s="235"/>
      <c r="L205" s="235"/>
      <c r="M205" s="235"/>
      <c r="N205" s="235"/>
      <c r="O205" s="235"/>
      <c r="P205" s="235"/>
      <c r="Q205" s="235"/>
      <c r="R205" s="235"/>
      <c r="S205" s="235"/>
      <c r="T205" s="236"/>
    </row>
    <row r="206" spans="2:20" s="3" customFormat="1" ht="55.15" customHeight="1" x14ac:dyDescent="0.2">
      <c r="B206" s="221"/>
      <c r="C206" s="223"/>
      <c r="D206" s="219"/>
      <c r="E206" s="220"/>
      <c r="F206" s="221" t="s">
        <v>923</v>
      </c>
      <c r="G206" s="222"/>
      <c r="H206" s="222"/>
      <c r="I206" s="223"/>
      <c r="J206" s="234" t="s">
        <v>1063</v>
      </c>
      <c r="K206" s="235"/>
      <c r="L206" s="235"/>
      <c r="M206" s="235"/>
      <c r="N206" s="235"/>
      <c r="O206" s="235"/>
      <c r="P206" s="235"/>
      <c r="Q206" s="235"/>
      <c r="R206" s="235"/>
      <c r="S206" s="235"/>
      <c r="T206" s="236"/>
    </row>
    <row r="207" spans="2:20" s="3" customFormat="1" ht="40.15" customHeight="1" x14ac:dyDescent="0.2">
      <c r="B207" s="219"/>
      <c r="C207" s="220"/>
      <c r="D207" s="219"/>
      <c r="E207" s="220"/>
      <c r="F207" s="219" t="s">
        <v>579</v>
      </c>
      <c r="G207" s="261"/>
      <c r="H207" s="261"/>
      <c r="I207" s="220"/>
      <c r="J207" s="234" t="s">
        <v>951</v>
      </c>
      <c r="K207" s="235"/>
      <c r="L207" s="235"/>
      <c r="M207" s="235"/>
      <c r="N207" s="235"/>
      <c r="O207" s="235"/>
      <c r="P207" s="235"/>
      <c r="Q207" s="235"/>
      <c r="R207" s="235"/>
      <c r="S207" s="235"/>
      <c r="T207" s="236"/>
    </row>
    <row r="208" spans="2:20" s="3" customFormat="1" ht="41.65" customHeight="1" x14ac:dyDescent="0.2">
      <c r="B208" s="277" t="s">
        <v>85</v>
      </c>
      <c r="C208" s="265" t="s">
        <v>490</v>
      </c>
      <c r="D208" s="266"/>
      <c r="E208" s="266"/>
      <c r="F208" s="266"/>
      <c r="G208" s="266"/>
      <c r="H208" s="266"/>
      <c r="I208" s="266"/>
      <c r="J208" s="266"/>
      <c r="K208" s="266"/>
      <c r="L208" s="266"/>
      <c r="M208" s="266"/>
      <c r="N208" s="266"/>
      <c r="O208" s="266"/>
      <c r="P208" s="266"/>
      <c r="Q208" s="266"/>
      <c r="R208" s="266"/>
      <c r="S208" s="266"/>
      <c r="T208" s="267"/>
    </row>
    <row r="209" spans="2:20" s="3" customFormat="1" ht="22.5" customHeight="1" x14ac:dyDescent="0.2">
      <c r="B209" s="278"/>
      <c r="C209" s="262" t="s">
        <v>115</v>
      </c>
      <c r="D209" s="263"/>
      <c r="E209" s="263"/>
      <c r="F209" s="263"/>
      <c r="G209" s="263"/>
      <c r="H209" s="263"/>
      <c r="I209" s="263"/>
      <c r="J209" s="263"/>
      <c r="K209" s="263"/>
      <c r="L209" s="264"/>
      <c r="M209" s="262"/>
      <c r="N209" s="263"/>
      <c r="O209" s="263"/>
      <c r="P209" s="263"/>
      <c r="Q209" s="263"/>
      <c r="R209" s="263"/>
      <c r="S209" s="263"/>
      <c r="T209" s="264"/>
    </row>
    <row r="210" spans="2:20" s="3" customFormat="1" ht="22.5" customHeight="1" x14ac:dyDescent="0.2">
      <c r="B210" s="278"/>
      <c r="C210" s="249" t="s">
        <v>73</v>
      </c>
      <c r="D210" s="249"/>
      <c r="E210" s="249"/>
      <c r="F210" s="249" t="s">
        <v>429</v>
      </c>
      <c r="G210" s="249"/>
      <c r="H210" s="249" t="s">
        <v>63</v>
      </c>
      <c r="I210" s="249"/>
      <c r="J210" s="249" t="s">
        <v>86</v>
      </c>
      <c r="K210" s="249"/>
      <c r="L210" s="249"/>
      <c r="M210" s="268"/>
      <c r="N210" s="269"/>
      <c r="O210" s="269"/>
      <c r="P210" s="269"/>
      <c r="Q210" s="269"/>
      <c r="R210" s="269"/>
      <c r="S210" s="269"/>
      <c r="T210" s="270"/>
    </row>
    <row r="211" spans="2:20" s="3" customFormat="1" ht="22.5" customHeight="1" x14ac:dyDescent="0.2">
      <c r="B211" s="278"/>
      <c r="C211" s="281" t="s">
        <v>75</v>
      </c>
      <c r="D211" s="281"/>
      <c r="E211" s="281"/>
      <c r="F211" s="245">
        <f>+H214/100</f>
        <v>0.47049999999999997</v>
      </c>
      <c r="G211" s="245"/>
      <c r="H211" s="245">
        <v>0.61170000000000002</v>
      </c>
      <c r="I211" s="245"/>
      <c r="J211" s="244">
        <f>F211-H211</f>
        <v>-0.14120000000000005</v>
      </c>
      <c r="K211" s="244"/>
      <c r="L211" s="244"/>
      <c r="M211" s="271"/>
      <c r="N211" s="272"/>
      <c r="O211" s="272"/>
      <c r="P211" s="272"/>
      <c r="Q211" s="272"/>
      <c r="R211" s="272"/>
      <c r="S211" s="272"/>
      <c r="T211" s="273"/>
    </row>
    <row r="212" spans="2:20" s="3" customFormat="1" ht="22.5" customHeight="1" x14ac:dyDescent="0.2">
      <c r="B212" s="278"/>
      <c r="C212" s="63"/>
      <c r="D212" s="63"/>
      <c r="E212" s="63"/>
      <c r="F212" s="62"/>
      <c r="G212" s="62"/>
      <c r="H212" s="62"/>
      <c r="I212" s="62"/>
      <c r="J212" s="62"/>
      <c r="K212" s="62"/>
      <c r="L212" s="62"/>
      <c r="M212" s="271"/>
      <c r="N212" s="272"/>
      <c r="O212" s="272"/>
      <c r="P212" s="272"/>
      <c r="Q212" s="272"/>
      <c r="R212" s="272"/>
      <c r="S212" s="272"/>
      <c r="T212" s="273"/>
    </row>
    <row r="213" spans="2:20" s="3" customFormat="1" ht="27" customHeight="1" x14ac:dyDescent="0.2">
      <c r="B213" s="278"/>
      <c r="C213" s="249" t="s">
        <v>76</v>
      </c>
      <c r="D213" s="249"/>
      <c r="E213" s="227" t="s">
        <v>65</v>
      </c>
      <c r="F213" s="228"/>
      <c r="G213" s="65" t="s">
        <v>77</v>
      </c>
      <c r="H213" s="244" t="s">
        <v>78</v>
      </c>
      <c r="I213" s="244"/>
      <c r="J213" s="65" t="s">
        <v>79</v>
      </c>
      <c r="K213" s="244" t="s">
        <v>80</v>
      </c>
      <c r="L213" s="244"/>
      <c r="M213" s="271"/>
      <c r="N213" s="272"/>
      <c r="O213" s="272"/>
      <c r="P213" s="272"/>
      <c r="Q213" s="272"/>
      <c r="R213" s="272"/>
      <c r="S213" s="272"/>
      <c r="T213" s="273"/>
    </row>
    <row r="214" spans="2:20" s="3" customFormat="1" ht="30" customHeight="1" x14ac:dyDescent="0.2">
      <c r="B214" s="278"/>
      <c r="C214" s="247">
        <f>I152</f>
        <v>43044</v>
      </c>
      <c r="D214" s="247"/>
      <c r="E214" s="537">
        <f>J152</f>
        <v>44772</v>
      </c>
      <c r="F214" s="538"/>
      <c r="G214" s="17">
        <f>K152</f>
        <v>1728</v>
      </c>
      <c r="H214" s="564">
        <v>47.05</v>
      </c>
      <c r="I214" s="570"/>
      <c r="J214" s="570"/>
      <c r="K214" s="570"/>
      <c r="L214" s="565"/>
      <c r="M214" s="271"/>
      <c r="N214" s="272"/>
      <c r="O214" s="272"/>
      <c r="P214" s="272"/>
      <c r="Q214" s="272"/>
      <c r="R214" s="272"/>
      <c r="S214" s="272"/>
      <c r="T214" s="273"/>
    </row>
    <row r="215" spans="2:20" s="3" customFormat="1" ht="25.5" customHeight="1" x14ac:dyDescent="0.2">
      <c r="B215" s="278"/>
      <c r="C215" s="63"/>
      <c r="D215" s="64"/>
      <c r="E215" s="61"/>
      <c r="F215" s="17"/>
      <c r="G215" s="20"/>
      <c r="H215" s="20"/>
      <c r="I215" s="17"/>
      <c r="J215" s="19"/>
      <c r="K215" s="19"/>
      <c r="L215" s="62"/>
      <c r="M215" s="271"/>
      <c r="N215" s="272"/>
      <c r="O215" s="272"/>
      <c r="P215" s="272"/>
      <c r="Q215" s="272"/>
      <c r="R215" s="272"/>
      <c r="S215" s="272"/>
      <c r="T215" s="273"/>
    </row>
    <row r="216" spans="2:20" s="3" customFormat="1" ht="19.5" customHeight="1" x14ac:dyDescent="0.2">
      <c r="B216" s="278"/>
      <c r="C216" s="262" t="s">
        <v>81</v>
      </c>
      <c r="D216" s="263"/>
      <c r="E216" s="263"/>
      <c r="F216" s="263"/>
      <c r="G216" s="263"/>
      <c r="H216" s="263"/>
      <c r="I216" s="263"/>
      <c r="J216" s="263"/>
      <c r="K216" s="263"/>
      <c r="L216" s="264"/>
      <c r="M216" s="274"/>
      <c r="N216" s="275"/>
      <c r="O216" s="275"/>
      <c r="P216" s="275"/>
      <c r="Q216" s="275"/>
      <c r="R216" s="275"/>
      <c r="S216" s="275"/>
      <c r="T216" s="276"/>
    </row>
    <row r="217" spans="2:20" s="3" customFormat="1" ht="22.5" customHeight="1" x14ac:dyDescent="0.2">
      <c r="B217" s="278"/>
      <c r="C217" s="283" t="s">
        <v>82</v>
      </c>
      <c r="D217" s="284"/>
      <c r="E217" s="284"/>
      <c r="F217" s="285"/>
      <c r="G217" s="574" t="s">
        <v>580</v>
      </c>
      <c r="H217" s="574"/>
      <c r="I217" s="574"/>
      <c r="J217" s="574"/>
      <c r="K217" s="574" t="s">
        <v>83</v>
      </c>
      <c r="L217" s="574"/>
      <c r="M217" s="574"/>
      <c r="N217" s="574"/>
      <c r="O217" s="574"/>
      <c r="P217" s="574"/>
      <c r="Q217" s="574"/>
      <c r="R217" s="574"/>
      <c r="S217" s="574"/>
      <c r="T217" s="574"/>
    </row>
    <row r="218" spans="2:20" ht="35.25" customHeight="1" x14ac:dyDescent="0.2">
      <c r="B218" s="278"/>
      <c r="C218" s="246" t="s">
        <v>84</v>
      </c>
      <c r="D218" s="246"/>
      <c r="E218" s="283" t="s">
        <v>430</v>
      </c>
      <c r="F218" s="285"/>
      <c r="G218" s="574"/>
      <c r="H218" s="574"/>
      <c r="I218" s="574"/>
      <c r="J218" s="574"/>
      <c r="K218" s="574"/>
      <c r="L218" s="574"/>
      <c r="M218" s="574"/>
      <c r="N218" s="574"/>
      <c r="O218" s="574"/>
      <c r="P218" s="574"/>
      <c r="Q218" s="574"/>
      <c r="R218" s="574"/>
      <c r="S218" s="574"/>
      <c r="T218" s="574"/>
    </row>
    <row r="219" spans="2:20" ht="88.15" customHeight="1" x14ac:dyDescent="0.2">
      <c r="B219" s="278"/>
      <c r="C219" s="259" t="s">
        <v>653</v>
      </c>
      <c r="D219" s="260"/>
      <c r="E219" s="259"/>
      <c r="F219" s="260"/>
      <c r="G219" s="221" t="s">
        <v>613</v>
      </c>
      <c r="H219" s="222"/>
      <c r="I219" s="222"/>
      <c r="J219" s="223"/>
      <c r="K219" s="234" t="s">
        <v>1066</v>
      </c>
      <c r="L219" s="235"/>
      <c r="M219" s="235"/>
      <c r="N219" s="235"/>
      <c r="O219" s="235"/>
      <c r="P219" s="235"/>
      <c r="Q219" s="235"/>
      <c r="R219" s="235"/>
      <c r="S219" s="235"/>
      <c r="T219" s="236"/>
    </row>
    <row r="220" spans="2:20" ht="96.6" customHeight="1" x14ac:dyDescent="0.2">
      <c r="B220" s="278"/>
      <c r="C220" s="259" t="s">
        <v>924</v>
      </c>
      <c r="D220" s="260"/>
      <c r="E220" s="259"/>
      <c r="F220" s="260"/>
      <c r="G220" s="221" t="s">
        <v>664</v>
      </c>
      <c r="H220" s="222"/>
      <c r="I220" s="222"/>
      <c r="J220" s="223"/>
      <c r="K220" s="234" t="s">
        <v>1067</v>
      </c>
      <c r="L220" s="235"/>
      <c r="M220" s="235"/>
      <c r="N220" s="235"/>
      <c r="O220" s="235"/>
      <c r="P220" s="235"/>
      <c r="Q220" s="235"/>
      <c r="R220" s="235"/>
      <c r="S220" s="235"/>
      <c r="T220" s="236"/>
    </row>
    <row r="221" spans="2:20" ht="102" customHeight="1" x14ac:dyDescent="0.2">
      <c r="B221" s="278"/>
      <c r="C221" s="259" t="s">
        <v>654</v>
      </c>
      <c r="D221" s="260"/>
      <c r="E221" s="259"/>
      <c r="F221" s="260"/>
      <c r="G221" s="221" t="s">
        <v>665</v>
      </c>
      <c r="H221" s="222"/>
      <c r="I221" s="222"/>
      <c r="J221" s="223"/>
      <c r="K221" s="234" t="s">
        <v>1068</v>
      </c>
      <c r="L221" s="235"/>
      <c r="M221" s="235"/>
      <c r="N221" s="235"/>
      <c r="O221" s="235"/>
      <c r="P221" s="235"/>
      <c r="Q221" s="235"/>
      <c r="R221" s="235"/>
      <c r="S221" s="235"/>
      <c r="T221" s="236"/>
    </row>
    <row r="222" spans="2:20" ht="88.15" customHeight="1" x14ac:dyDescent="0.2">
      <c r="B222" s="278"/>
      <c r="C222" s="259" t="s">
        <v>925</v>
      </c>
      <c r="D222" s="260"/>
      <c r="E222" s="259" t="s">
        <v>926</v>
      </c>
      <c r="F222" s="260"/>
      <c r="G222" s="221" t="s">
        <v>1069</v>
      </c>
      <c r="H222" s="222"/>
      <c r="I222" s="222"/>
      <c r="J222" s="223"/>
      <c r="K222" s="234" t="s">
        <v>1070</v>
      </c>
      <c r="L222" s="235"/>
      <c r="M222" s="235"/>
      <c r="N222" s="235"/>
      <c r="O222" s="235"/>
      <c r="P222" s="235"/>
      <c r="Q222" s="235"/>
      <c r="R222" s="235"/>
      <c r="S222" s="235"/>
      <c r="T222" s="286"/>
    </row>
    <row r="223" spans="2:20" ht="175.9" customHeight="1" x14ac:dyDescent="0.2">
      <c r="B223" s="278"/>
      <c r="C223" s="259" t="s">
        <v>886</v>
      </c>
      <c r="D223" s="260"/>
      <c r="E223" s="259"/>
      <c r="F223" s="260"/>
      <c r="G223" s="221" t="s">
        <v>973</v>
      </c>
      <c r="H223" s="222"/>
      <c r="I223" s="222"/>
      <c r="J223" s="223"/>
      <c r="K223" s="234" t="s">
        <v>1071</v>
      </c>
      <c r="L223" s="235"/>
      <c r="M223" s="235"/>
      <c r="N223" s="235"/>
      <c r="O223" s="235"/>
      <c r="P223" s="235"/>
      <c r="Q223" s="235"/>
      <c r="R223" s="235"/>
      <c r="S223" s="235"/>
      <c r="T223" s="236"/>
    </row>
    <row r="224" spans="2:20" s="3" customFormat="1" ht="45" customHeight="1" x14ac:dyDescent="0.2">
      <c r="B224" s="278"/>
      <c r="C224" s="259" t="s">
        <v>756</v>
      </c>
      <c r="D224" s="260"/>
      <c r="E224" s="259"/>
      <c r="F224" s="260"/>
      <c r="G224" s="221" t="s">
        <v>757</v>
      </c>
      <c r="H224" s="222"/>
      <c r="I224" s="222"/>
      <c r="J224" s="223"/>
      <c r="K224" s="234" t="s">
        <v>990</v>
      </c>
      <c r="L224" s="235"/>
      <c r="M224" s="235"/>
      <c r="N224" s="235"/>
      <c r="O224" s="235"/>
      <c r="P224" s="235"/>
      <c r="Q224" s="235"/>
      <c r="R224" s="235"/>
      <c r="S224" s="235"/>
      <c r="T224" s="236"/>
    </row>
    <row r="225" spans="2:20" s="3" customFormat="1" ht="42.6" customHeight="1" x14ac:dyDescent="0.2">
      <c r="B225" s="278"/>
      <c r="C225" s="259" t="s">
        <v>1072</v>
      </c>
      <c r="D225" s="260"/>
      <c r="E225" s="259"/>
      <c r="F225" s="260"/>
      <c r="G225" s="221" t="s">
        <v>1073</v>
      </c>
      <c r="H225" s="222"/>
      <c r="I225" s="222"/>
      <c r="J225" s="223"/>
      <c r="K225" s="234" t="s">
        <v>1074</v>
      </c>
      <c r="L225" s="235"/>
      <c r="M225" s="235"/>
      <c r="N225" s="235"/>
      <c r="O225" s="235"/>
      <c r="P225" s="235"/>
      <c r="Q225" s="235"/>
      <c r="R225" s="235"/>
      <c r="S225" s="235"/>
      <c r="T225" s="236"/>
    </row>
    <row r="226" spans="2:20" s="3" customFormat="1" ht="67.900000000000006" customHeight="1" x14ac:dyDescent="0.2">
      <c r="B226" s="278"/>
      <c r="C226" s="259" t="s">
        <v>974</v>
      </c>
      <c r="D226" s="260"/>
      <c r="E226" s="259" t="s">
        <v>1075</v>
      </c>
      <c r="F226" s="260"/>
      <c r="G226" s="221" t="s">
        <v>975</v>
      </c>
      <c r="H226" s="222"/>
      <c r="I226" s="222"/>
      <c r="J226" s="223"/>
      <c r="K226" s="234" t="s">
        <v>991</v>
      </c>
      <c r="L226" s="235"/>
      <c r="M226" s="235"/>
      <c r="N226" s="235"/>
      <c r="O226" s="235"/>
      <c r="P226" s="235"/>
      <c r="Q226" s="235"/>
      <c r="R226" s="235"/>
      <c r="S226" s="235"/>
      <c r="T226" s="236"/>
    </row>
    <row r="227" spans="2:20" s="3" customFormat="1" ht="205.9" customHeight="1" x14ac:dyDescent="0.2">
      <c r="B227" s="278"/>
      <c r="C227" s="259" t="s">
        <v>758</v>
      </c>
      <c r="D227" s="260"/>
      <c r="E227" s="259" t="s">
        <v>933</v>
      </c>
      <c r="F227" s="260"/>
      <c r="G227" s="221" t="s">
        <v>1076</v>
      </c>
      <c r="H227" s="222"/>
      <c r="I227" s="222"/>
      <c r="J227" s="223"/>
      <c r="K227" s="234" t="s">
        <v>1077</v>
      </c>
      <c r="L227" s="235"/>
      <c r="M227" s="235"/>
      <c r="N227" s="235"/>
      <c r="O227" s="235"/>
      <c r="P227" s="235"/>
      <c r="Q227" s="235"/>
      <c r="R227" s="235"/>
      <c r="S227" s="235"/>
      <c r="T227" s="236"/>
    </row>
    <row r="228" spans="2:20" s="3" customFormat="1" ht="88.9" customHeight="1" x14ac:dyDescent="0.2">
      <c r="B228" s="278"/>
      <c r="C228" s="259" t="s">
        <v>927</v>
      </c>
      <c r="D228" s="260"/>
      <c r="E228" s="259"/>
      <c r="F228" s="260"/>
      <c r="G228" s="221" t="s">
        <v>928</v>
      </c>
      <c r="H228" s="222"/>
      <c r="I228" s="222"/>
      <c r="J228" s="223"/>
      <c r="K228" s="281" t="s">
        <v>1018</v>
      </c>
      <c r="L228" s="281"/>
      <c r="M228" s="281"/>
      <c r="N228" s="281"/>
      <c r="O228" s="281"/>
      <c r="P228" s="281"/>
      <c r="Q228" s="281"/>
      <c r="R228" s="281"/>
      <c r="S228" s="281"/>
      <c r="T228" s="282"/>
    </row>
    <row r="229" spans="2:20" s="3" customFormat="1" ht="100.9" customHeight="1" x14ac:dyDescent="0.2">
      <c r="B229" s="278"/>
      <c r="C229" s="259" t="s">
        <v>618</v>
      </c>
      <c r="D229" s="260"/>
      <c r="E229" s="259"/>
      <c r="F229" s="260"/>
      <c r="G229" s="221" t="s">
        <v>908</v>
      </c>
      <c r="H229" s="222"/>
      <c r="I229" s="222"/>
      <c r="J229" s="223"/>
      <c r="K229" s="234" t="s">
        <v>1019</v>
      </c>
      <c r="L229" s="235"/>
      <c r="M229" s="235"/>
      <c r="N229" s="235"/>
      <c r="O229" s="235"/>
      <c r="P229" s="235"/>
      <c r="Q229" s="235"/>
      <c r="R229" s="235"/>
      <c r="S229" s="235"/>
      <c r="T229" s="236"/>
    </row>
    <row r="230" spans="2:20" s="3" customFormat="1" ht="215.45" customHeight="1" x14ac:dyDescent="0.2">
      <c r="B230" s="109"/>
      <c r="C230" s="259" t="s">
        <v>594</v>
      </c>
      <c r="D230" s="260"/>
      <c r="E230" s="259" t="s">
        <v>992</v>
      </c>
      <c r="F230" s="260"/>
      <c r="G230" s="221" t="s">
        <v>993</v>
      </c>
      <c r="H230" s="222"/>
      <c r="I230" s="222"/>
      <c r="J230" s="223"/>
      <c r="K230" s="234" t="s">
        <v>1078</v>
      </c>
      <c r="L230" s="235"/>
      <c r="M230" s="235"/>
      <c r="N230" s="235"/>
      <c r="O230" s="235"/>
      <c r="P230" s="235"/>
      <c r="Q230" s="235"/>
      <c r="R230" s="235"/>
      <c r="S230" s="235"/>
      <c r="T230" s="236"/>
    </row>
    <row r="231" spans="2:20" s="3" customFormat="1" ht="43.15" customHeight="1" x14ac:dyDescent="0.2">
      <c r="B231" s="109"/>
      <c r="C231" s="259" t="s">
        <v>581</v>
      </c>
      <c r="D231" s="260"/>
      <c r="E231" s="259"/>
      <c r="F231" s="260"/>
      <c r="G231" s="280" t="s">
        <v>929</v>
      </c>
      <c r="H231" s="280"/>
      <c r="I231" s="280"/>
      <c r="J231" s="280"/>
      <c r="K231" s="234" t="s">
        <v>976</v>
      </c>
      <c r="L231" s="235"/>
      <c r="M231" s="235"/>
      <c r="N231" s="235"/>
      <c r="O231" s="235"/>
      <c r="P231" s="235"/>
      <c r="Q231" s="235"/>
      <c r="R231" s="235"/>
      <c r="S231" s="235"/>
      <c r="T231" s="236"/>
    </row>
    <row r="232" spans="2:20" s="3" customFormat="1" ht="46.9" customHeight="1" x14ac:dyDescent="0.2">
      <c r="B232" s="109"/>
      <c r="C232" s="259" t="s">
        <v>600</v>
      </c>
      <c r="D232" s="260"/>
      <c r="E232" s="259"/>
      <c r="F232" s="260"/>
      <c r="G232" s="280" t="s">
        <v>940</v>
      </c>
      <c r="H232" s="280"/>
      <c r="I232" s="280"/>
      <c r="J232" s="280"/>
      <c r="K232" s="279" t="s">
        <v>977</v>
      </c>
      <c r="L232" s="279"/>
      <c r="M232" s="279"/>
      <c r="N232" s="279"/>
      <c r="O232" s="279"/>
      <c r="P232" s="279"/>
      <c r="Q232" s="279"/>
      <c r="R232" s="279"/>
      <c r="S232" s="279"/>
      <c r="T232" s="279"/>
    </row>
    <row r="233" spans="2:20" s="3" customFormat="1" ht="69.599999999999994" customHeight="1" x14ac:dyDescent="0.2">
      <c r="B233" s="134"/>
      <c r="C233" s="259" t="s">
        <v>887</v>
      </c>
      <c r="D233" s="260"/>
      <c r="E233" s="259"/>
      <c r="F233" s="260"/>
      <c r="G233" s="280" t="s">
        <v>888</v>
      </c>
      <c r="H233" s="280"/>
      <c r="I233" s="280"/>
      <c r="J233" s="280"/>
      <c r="K233" s="234" t="s">
        <v>1079</v>
      </c>
      <c r="L233" s="235"/>
      <c r="M233" s="235"/>
      <c r="N233" s="235"/>
      <c r="O233" s="235"/>
      <c r="P233" s="235"/>
      <c r="Q233" s="235"/>
      <c r="R233" s="235"/>
      <c r="S233" s="235"/>
      <c r="T233" s="236"/>
    </row>
    <row r="234" spans="2:20" s="3" customFormat="1" ht="146.44999999999999" customHeight="1" x14ac:dyDescent="0.2">
      <c r="B234" s="134"/>
      <c r="C234" s="259" t="s">
        <v>889</v>
      </c>
      <c r="D234" s="260"/>
      <c r="E234" s="259"/>
      <c r="F234" s="260"/>
      <c r="G234" s="280" t="s">
        <v>934</v>
      </c>
      <c r="H234" s="280"/>
      <c r="I234" s="280"/>
      <c r="J234" s="280"/>
      <c r="K234" s="234" t="s">
        <v>1080</v>
      </c>
      <c r="L234" s="235"/>
      <c r="M234" s="235"/>
      <c r="N234" s="235"/>
      <c r="O234" s="235"/>
      <c r="P234" s="235"/>
      <c r="Q234" s="235"/>
      <c r="R234" s="235"/>
      <c r="S234" s="235"/>
      <c r="T234" s="236"/>
    </row>
    <row r="235" spans="2:20" s="3" customFormat="1" ht="59.45" customHeight="1" x14ac:dyDescent="0.2">
      <c r="B235" s="135"/>
      <c r="C235" s="259" t="s">
        <v>994</v>
      </c>
      <c r="D235" s="260"/>
      <c r="E235" s="259"/>
      <c r="F235" s="260"/>
      <c r="G235" s="280" t="s">
        <v>995</v>
      </c>
      <c r="H235" s="280"/>
      <c r="I235" s="280"/>
      <c r="J235" s="280"/>
      <c r="K235" s="234" t="s">
        <v>1081</v>
      </c>
      <c r="L235" s="235"/>
      <c r="M235" s="235"/>
      <c r="N235" s="235"/>
      <c r="O235" s="235"/>
      <c r="P235" s="235"/>
      <c r="Q235" s="235"/>
      <c r="R235" s="235"/>
      <c r="S235" s="235"/>
      <c r="T235" s="236"/>
    </row>
    <row r="236" spans="2:20" s="3" customFormat="1" ht="104.45" customHeight="1" x14ac:dyDescent="0.2">
      <c r="B236" s="135"/>
      <c r="C236" s="259" t="s">
        <v>736</v>
      </c>
      <c r="D236" s="260"/>
      <c r="E236" s="259"/>
      <c r="F236" s="260"/>
      <c r="G236" s="221" t="s">
        <v>737</v>
      </c>
      <c r="H236" s="222"/>
      <c r="I236" s="222"/>
      <c r="J236" s="223"/>
      <c r="K236" s="234" t="s">
        <v>1082</v>
      </c>
      <c r="L236" s="235"/>
      <c r="M236" s="235"/>
      <c r="N236" s="235"/>
      <c r="O236" s="235"/>
      <c r="P236" s="235"/>
      <c r="Q236" s="235"/>
      <c r="R236" s="235"/>
      <c r="S236" s="235"/>
      <c r="T236" s="236"/>
    </row>
    <row r="237" spans="2:20" s="3" customFormat="1" ht="119.45" customHeight="1" x14ac:dyDescent="0.2">
      <c r="B237" s="138"/>
      <c r="C237" s="259" t="s">
        <v>890</v>
      </c>
      <c r="D237" s="260"/>
      <c r="E237" s="259"/>
      <c r="F237" s="260"/>
      <c r="G237" s="221" t="s">
        <v>891</v>
      </c>
      <c r="H237" s="222"/>
      <c r="I237" s="222"/>
      <c r="J237" s="223"/>
      <c r="K237" s="281" t="s">
        <v>1020</v>
      </c>
      <c r="L237" s="281"/>
      <c r="M237" s="281"/>
      <c r="N237" s="281"/>
      <c r="O237" s="281"/>
      <c r="P237" s="281"/>
      <c r="Q237" s="281"/>
      <c r="R237" s="281"/>
      <c r="S237" s="281"/>
      <c r="T237" s="282"/>
    </row>
    <row r="238" spans="2:20" s="3" customFormat="1" ht="45" customHeight="1" x14ac:dyDescent="0.2">
      <c r="B238" s="138"/>
      <c r="C238" s="259" t="s">
        <v>892</v>
      </c>
      <c r="D238" s="260"/>
      <c r="E238" s="259"/>
      <c r="F238" s="260"/>
      <c r="G238" s="221" t="s">
        <v>893</v>
      </c>
      <c r="H238" s="222"/>
      <c r="I238" s="222"/>
      <c r="J238" s="223"/>
      <c r="K238" s="287" t="s">
        <v>1083</v>
      </c>
      <c r="L238" s="235"/>
      <c r="M238" s="235"/>
      <c r="N238" s="235"/>
      <c r="O238" s="235"/>
      <c r="P238" s="235"/>
      <c r="Q238" s="235"/>
      <c r="R238" s="235"/>
      <c r="S238" s="235"/>
      <c r="T238" s="236"/>
    </row>
    <row r="239" spans="2:20" s="3" customFormat="1" ht="101.45" customHeight="1" x14ac:dyDescent="0.2">
      <c r="B239" s="138"/>
      <c r="C239" s="259" t="s">
        <v>894</v>
      </c>
      <c r="D239" s="260"/>
      <c r="E239" s="259"/>
      <c r="F239" s="260"/>
      <c r="G239" s="221" t="s">
        <v>1084</v>
      </c>
      <c r="H239" s="222"/>
      <c r="I239" s="222"/>
      <c r="J239" s="223"/>
      <c r="K239" s="281" t="s">
        <v>1085</v>
      </c>
      <c r="L239" s="281"/>
      <c r="M239" s="281"/>
      <c r="N239" s="281"/>
      <c r="O239" s="281"/>
      <c r="P239" s="281"/>
      <c r="Q239" s="281"/>
      <c r="R239" s="281"/>
      <c r="S239" s="281"/>
      <c r="T239" s="282"/>
    </row>
    <row r="240" spans="2:20" s="3" customFormat="1" ht="69.599999999999994" customHeight="1" x14ac:dyDescent="0.2">
      <c r="B240" s="135"/>
      <c r="C240" s="259" t="s">
        <v>895</v>
      </c>
      <c r="D240" s="260"/>
      <c r="E240" s="259"/>
      <c r="F240" s="260"/>
      <c r="G240" s="221" t="s">
        <v>896</v>
      </c>
      <c r="H240" s="222"/>
      <c r="I240" s="222"/>
      <c r="J240" s="223"/>
      <c r="K240" s="234" t="s">
        <v>952</v>
      </c>
      <c r="L240" s="235"/>
      <c r="M240" s="235"/>
      <c r="N240" s="235"/>
      <c r="O240" s="235"/>
      <c r="P240" s="235"/>
      <c r="Q240" s="235"/>
      <c r="R240" s="235"/>
      <c r="S240" s="235"/>
      <c r="T240" s="236"/>
    </row>
    <row r="241" spans="2:22" s="3" customFormat="1" ht="66" customHeight="1" x14ac:dyDescent="0.2">
      <c r="B241" s="148"/>
      <c r="C241" s="259" t="s">
        <v>897</v>
      </c>
      <c r="D241" s="260"/>
      <c r="E241" s="259" t="s">
        <v>898</v>
      </c>
      <c r="F241" s="260"/>
      <c r="G241" s="221" t="s">
        <v>899</v>
      </c>
      <c r="H241" s="222"/>
      <c r="I241" s="222"/>
      <c r="J241" s="223"/>
      <c r="K241" s="234" t="s">
        <v>1086</v>
      </c>
      <c r="L241" s="235"/>
      <c r="M241" s="235"/>
      <c r="N241" s="235"/>
      <c r="O241" s="235"/>
      <c r="P241" s="235"/>
      <c r="Q241" s="235"/>
      <c r="R241" s="235"/>
      <c r="S241" s="235"/>
      <c r="T241" s="236"/>
    </row>
    <row r="242" spans="2:22" s="3" customFormat="1" ht="157.9" customHeight="1" x14ac:dyDescent="0.2">
      <c r="B242" s="148"/>
      <c r="C242" s="259" t="s">
        <v>900</v>
      </c>
      <c r="D242" s="260"/>
      <c r="E242" s="259" t="s">
        <v>941</v>
      </c>
      <c r="F242" s="260"/>
      <c r="G242" s="221" t="s">
        <v>996</v>
      </c>
      <c r="H242" s="222"/>
      <c r="I242" s="222"/>
      <c r="J242" s="223"/>
      <c r="K242" s="234" t="s">
        <v>1087</v>
      </c>
      <c r="L242" s="235"/>
      <c r="M242" s="235"/>
      <c r="N242" s="235"/>
      <c r="O242" s="235"/>
      <c r="P242" s="235"/>
      <c r="Q242" s="235"/>
      <c r="R242" s="235"/>
      <c r="S242" s="235"/>
      <c r="T242" s="236"/>
    </row>
    <row r="243" spans="2:22" s="3" customFormat="1" ht="37.9" customHeight="1" x14ac:dyDescent="0.2">
      <c r="B243" s="149"/>
      <c r="C243" s="259" t="s">
        <v>901</v>
      </c>
      <c r="D243" s="260"/>
      <c r="E243" s="259"/>
      <c r="F243" s="260"/>
      <c r="G243" s="221" t="s">
        <v>902</v>
      </c>
      <c r="H243" s="222"/>
      <c r="I243" s="222"/>
      <c r="J243" s="223"/>
      <c r="K243" s="234" t="s">
        <v>1088</v>
      </c>
      <c r="L243" s="235"/>
      <c r="M243" s="235"/>
      <c r="N243" s="235"/>
      <c r="O243" s="235"/>
      <c r="P243" s="235"/>
      <c r="Q243" s="235"/>
      <c r="R243" s="235"/>
      <c r="S243" s="235"/>
      <c r="T243" s="236"/>
    </row>
    <row r="244" spans="2:22" s="3" customFormat="1" ht="30" customHeight="1" x14ac:dyDescent="0.2">
      <c r="B244" s="163"/>
      <c r="C244" s="259"/>
      <c r="D244" s="260"/>
      <c r="E244" s="259"/>
      <c r="F244" s="260"/>
      <c r="G244" s="221" t="s">
        <v>923</v>
      </c>
      <c r="H244" s="222"/>
      <c r="I244" s="222"/>
      <c r="J244" s="223"/>
      <c r="K244" s="234" t="s">
        <v>997</v>
      </c>
      <c r="L244" s="235"/>
      <c r="M244" s="235"/>
      <c r="N244" s="235"/>
      <c r="O244" s="235"/>
      <c r="P244" s="235"/>
      <c r="Q244" s="235"/>
      <c r="R244" s="235"/>
      <c r="S244" s="235"/>
      <c r="T244" s="236"/>
    </row>
    <row r="245" spans="2:22" s="3" customFormat="1" ht="43.15" customHeight="1" x14ac:dyDescent="0.2">
      <c r="B245" s="135"/>
      <c r="C245" s="259"/>
      <c r="D245" s="260"/>
      <c r="E245" s="259"/>
      <c r="F245" s="260"/>
      <c r="G245" s="219" t="s">
        <v>579</v>
      </c>
      <c r="H245" s="261"/>
      <c r="I245" s="261"/>
      <c r="J245" s="220"/>
      <c r="K245" s="234" t="s">
        <v>951</v>
      </c>
      <c r="L245" s="235"/>
      <c r="M245" s="235"/>
      <c r="N245" s="235"/>
      <c r="O245" s="235"/>
      <c r="P245" s="235"/>
      <c r="Q245" s="235"/>
      <c r="R245" s="235"/>
      <c r="S245" s="235"/>
      <c r="T245" s="236"/>
    </row>
    <row r="246" spans="2:22" s="22" customFormat="1" x14ac:dyDescent="0.2">
      <c r="B246" s="584"/>
      <c r="C246" s="585"/>
      <c r="D246" s="585"/>
      <c r="E246" s="585"/>
      <c r="F246" s="585"/>
      <c r="G246" s="585"/>
      <c r="H246" s="585"/>
      <c r="I246" s="585"/>
      <c r="J246" s="585"/>
      <c r="K246" s="585"/>
      <c r="L246" s="585"/>
      <c r="M246" s="585"/>
      <c r="N246" s="585"/>
      <c r="O246" s="585"/>
      <c r="P246" s="585"/>
      <c r="Q246" s="585"/>
      <c r="R246" s="585"/>
      <c r="S246" s="585"/>
      <c r="T246" s="586"/>
    </row>
    <row r="247" spans="2:22" s="22" customFormat="1" ht="30.4" customHeight="1" x14ac:dyDescent="0.2">
      <c r="B247" s="535" t="s">
        <v>87</v>
      </c>
      <c r="C247" s="316" t="s">
        <v>486</v>
      </c>
      <c r="D247" s="317"/>
      <c r="E247" s="317"/>
      <c r="F247" s="317"/>
      <c r="G247" s="317"/>
      <c r="H247" s="317"/>
      <c r="I247" s="317"/>
      <c r="J247" s="317"/>
      <c r="K247" s="317"/>
      <c r="L247" s="317"/>
      <c r="M247" s="317"/>
      <c r="N247" s="317"/>
      <c r="O247" s="317"/>
      <c r="P247" s="317"/>
      <c r="Q247" s="317"/>
      <c r="R247" s="317"/>
      <c r="S247" s="317"/>
      <c r="T247" s="318"/>
    </row>
    <row r="248" spans="2:22" s="3" customFormat="1" ht="14.1" customHeight="1" x14ac:dyDescent="0.2">
      <c r="B248" s="536"/>
      <c r="C248" s="262" t="s">
        <v>115</v>
      </c>
      <c r="D248" s="263"/>
      <c r="E248" s="263"/>
      <c r="F248" s="263"/>
      <c r="G248" s="263"/>
      <c r="H248" s="263"/>
      <c r="I248" s="263"/>
      <c r="J248" s="263"/>
      <c r="K248" s="263"/>
      <c r="L248" s="264"/>
      <c r="M248" s="543"/>
      <c r="N248" s="544"/>
      <c r="O248" s="544"/>
      <c r="P248" s="544"/>
      <c r="Q248" s="544"/>
      <c r="R248" s="544"/>
      <c r="S248" s="544"/>
      <c r="T248" s="545"/>
    </row>
    <row r="249" spans="2:22" s="3" customFormat="1" ht="15" customHeight="1" x14ac:dyDescent="0.2">
      <c r="B249" s="536"/>
      <c r="C249" s="249" t="s">
        <v>73</v>
      </c>
      <c r="D249" s="249"/>
      <c r="E249" s="249"/>
      <c r="F249" s="249" t="s">
        <v>429</v>
      </c>
      <c r="G249" s="249"/>
      <c r="H249" s="249" t="s">
        <v>63</v>
      </c>
      <c r="I249" s="249"/>
      <c r="J249" s="249" t="s">
        <v>74</v>
      </c>
      <c r="K249" s="249"/>
      <c r="L249" s="249"/>
      <c r="M249" s="546"/>
      <c r="N249" s="547"/>
      <c r="O249" s="547"/>
      <c r="P249" s="547"/>
      <c r="Q249" s="547"/>
      <c r="R249" s="547"/>
      <c r="S249" s="547"/>
      <c r="T249" s="548"/>
    </row>
    <row r="250" spans="2:22" s="3" customFormat="1" ht="21.75" customHeight="1" x14ac:dyDescent="0.2">
      <c r="B250" s="536"/>
      <c r="C250" s="385" t="s">
        <v>75</v>
      </c>
      <c r="D250" s="386"/>
      <c r="E250" s="387"/>
      <c r="F250" s="577">
        <v>1</v>
      </c>
      <c r="G250" s="579"/>
      <c r="H250" s="577">
        <v>1</v>
      </c>
      <c r="I250" s="579"/>
      <c r="J250" s="577">
        <f>F250-H250</f>
        <v>0</v>
      </c>
      <c r="K250" s="578"/>
      <c r="L250" s="579"/>
      <c r="M250" s="546"/>
      <c r="N250" s="547"/>
      <c r="O250" s="547"/>
      <c r="P250" s="547"/>
      <c r="Q250" s="547"/>
      <c r="R250" s="547"/>
      <c r="S250" s="547"/>
      <c r="T250" s="548"/>
      <c r="V250" s="75"/>
    </row>
    <row r="251" spans="2:22" s="3" customFormat="1" ht="22.5" customHeight="1" x14ac:dyDescent="0.2">
      <c r="B251" s="536"/>
      <c r="C251" s="63"/>
      <c r="D251" s="63"/>
      <c r="E251" s="63"/>
      <c r="F251" s="62"/>
      <c r="G251" s="62"/>
      <c r="H251" s="62"/>
      <c r="I251" s="62"/>
      <c r="J251" s="62"/>
      <c r="K251" s="62"/>
      <c r="L251" s="62"/>
      <c r="M251" s="546"/>
      <c r="N251" s="547"/>
      <c r="O251" s="547"/>
      <c r="P251" s="547"/>
      <c r="Q251" s="547"/>
      <c r="R251" s="547"/>
      <c r="S251" s="547"/>
      <c r="T251" s="548"/>
    </row>
    <row r="252" spans="2:22" s="3" customFormat="1" ht="37.9" customHeight="1" x14ac:dyDescent="0.2">
      <c r="B252" s="536"/>
      <c r="C252" s="227" t="s">
        <v>76</v>
      </c>
      <c r="D252" s="228"/>
      <c r="E252" s="227" t="s">
        <v>65</v>
      </c>
      <c r="F252" s="228"/>
      <c r="G252" s="65" t="s">
        <v>77</v>
      </c>
      <c r="H252" s="503" t="s">
        <v>78</v>
      </c>
      <c r="I252" s="505"/>
      <c r="J252" s="65" t="s">
        <v>79</v>
      </c>
      <c r="K252" s="503" t="s">
        <v>80</v>
      </c>
      <c r="L252" s="505"/>
      <c r="M252" s="546"/>
      <c r="N252" s="547"/>
      <c r="O252" s="547"/>
      <c r="P252" s="547"/>
      <c r="Q252" s="547"/>
      <c r="R252" s="547"/>
      <c r="S252" s="547"/>
      <c r="T252" s="548"/>
    </row>
    <row r="253" spans="2:22" s="3" customFormat="1" ht="22.5" customHeight="1" x14ac:dyDescent="0.2">
      <c r="B253" s="536"/>
      <c r="C253" s="537">
        <v>42689</v>
      </c>
      <c r="D253" s="538"/>
      <c r="E253" s="537">
        <v>42840</v>
      </c>
      <c r="F253" s="538"/>
      <c r="G253" s="17">
        <f>+K153</f>
        <v>151</v>
      </c>
      <c r="H253" s="539">
        <f>100/G253</f>
        <v>0.66225165562913912</v>
      </c>
      <c r="I253" s="540"/>
      <c r="J253" s="17">
        <v>20</v>
      </c>
      <c r="K253" s="564">
        <v>100</v>
      </c>
      <c r="L253" s="565"/>
      <c r="M253" s="546"/>
      <c r="N253" s="547"/>
      <c r="O253" s="547"/>
      <c r="P253" s="547"/>
      <c r="Q253" s="547"/>
      <c r="R253" s="547"/>
      <c r="S253" s="547"/>
      <c r="T253" s="548"/>
    </row>
    <row r="254" spans="2:22" s="3" customFormat="1" ht="15.75" customHeight="1" x14ac:dyDescent="0.2">
      <c r="B254" s="536"/>
      <c r="C254" s="63"/>
      <c r="D254" s="64"/>
      <c r="E254" s="61"/>
      <c r="F254" s="17"/>
      <c r="G254" s="20"/>
      <c r="H254" s="20"/>
      <c r="I254" s="17"/>
      <c r="J254" s="19"/>
      <c r="K254" s="19"/>
      <c r="L254" s="62"/>
      <c r="M254" s="546"/>
      <c r="N254" s="547"/>
      <c r="O254" s="547"/>
      <c r="P254" s="547"/>
      <c r="Q254" s="547"/>
      <c r="R254" s="547"/>
      <c r="S254" s="547"/>
      <c r="T254" s="548"/>
    </row>
    <row r="255" spans="2:22" s="3" customFormat="1" ht="29.25" customHeight="1" x14ac:dyDescent="0.2">
      <c r="B255" s="536"/>
      <c r="C255" s="262" t="s">
        <v>81</v>
      </c>
      <c r="D255" s="263"/>
      <c r="E255" s="263"/>
      <c r="F255" s="263"/>
      <c r="G255" s="263"/>
      <c r="H255" s="263"/>
      <c r="I255" s="263"/>
      <c r="J255" s="263"/>
      <c r="K255" s="263"/>
      <c r="L255" s="264"/>
      <c r="M255" s="546"/>
      <c r="N255" s="547"/>
      <c r="O255" s="547"/>
      <c r="P255" s="547"/>
      <c r="Q255" s="547"/>
      <c r="R255" s="547"/>
      <c r="S255" s="547"/>
      <c r="T255" s="548"/>
      <c r="V255" s="23"/>
    </row>
    <row r="256" spans="2:22" s="3" customFormat="1" ht="40.5" customHeight="1" x14ac:dyDescent="0.2">
      <c r="B256" s="536"/>
      <c r="C256" s="555" t="s">
        <v>88</v>
      </c>
      <c r="D256" s="555"/>
      <c r="E256" s="555"/>
      <c r="F256" s="73">
        <v>25</v>
      </c>
      <c r="G256" s="281" t="s">
        <v>89</v>
      </c>
      <c r="H256" s="281"/>
      <c r="I256" s="21">
        <v>15</v>
      </c>
      <c r="J256" s="281" t="s">
        <v>90</v>
      </c>
      <c r="K256" s="281"/>
      <c r="L256" s="61">
        <v>10</v>
      </c>
      <c r="M256" s="549"/>
      <c r="N256" s="550"/>
      <c r="O256" s="550"/>
      <c r="P256" s="550"/>
      <c r="Q256" s="550"/>
      <c r="R256" s="550"/>
      <c r="S256" s="550"/>
      <c r="T256" s="551"/>
    </row>
    <row r="257" spans="2:20" s="3" customFormat="1" ht="27" customHeight="1" x14ac:dyDescent="0.2">
      <c r="B257" s="536"/>
      <c r="C257" s="566" t="s">
        <v>91</v>
      </c>
      <c r="D257" s="567"/>
      <c r="E257" s="567"/>
      <c r="F257" s="567"/>
      <c r="G257" s="567"/>
      <c r="H257" s="567"/>
      <c r="I257" s="567"/>
      <c r="J257" s="567"/>
      <c r="K257" s="567"/>
      <c r="L257" s="567"/>
      <c r="M257" s="567"/>
      <c r="N257" s="567"/>
      <c r="O257" s="567"/>
      <c r="P257" s="567"/>
      <c r="Q257" s="567"/>
      <c r="R257" s="567"/>
      <c r="S257" s="567"/>
      <c r="T257" s="568"/>
    </row>
    <row r="258" spans="2:20" s="3" customFormat="1" ht="22.5" customHeight="1" x14ac:dyDescent="0.2">
      <c r="B258" s="536"/>
      <c r="C258" s="589" t="s">
        <v>82</v>
      </c>
      <c r="D258" s="619"/>
      <c r="E258" s="619"/>
      <c r="F258" s="590"/>
      <c r="G258" s="588" t="s">
        <v>92</v>
      </c>
      <c r="H258" s="588"/>
      <c r="I258" s="588"/>
      <c r="J258" s="249" t="s">
        <v>93</v>
      </c>
      <c r="K258" s="249"/>
      <c r="L258" s="249"/>
      <c r="M258" s="543" t="s">
        <v>83</v>
      </c>
      <c r="N258" s="544"/>
      <c r="O258" s="544"/>
      <c r="P258" s="544"/>
      <c r="Q258" s="544"/>
      <c r="R258" s="544"/>
      <c r="S258" s="544"/>
      <c r="T258" s="545"/>
    </row>
    <row r="259" spans="2:20" s="3" customFormat="1" ht="32.25" customHeight="1" x14ac:dyDescent="0.2">
      <c r="B259" s="536"/>
      <c r="C259" s="588" t="s">
        <v>84</v>
      </c>
      <c r="D259" s="588"/>
      <c r="E259" s="589" t="s">
        <v>430</v>
      </c>
      <c r="F259" s="590"/>
      <c r="G259" s="588"/>
      <c r="H259" s="588"/>
      <c r="I259" s="588"/>
      <c r="J259" s="249"/>
      <c r="K259" s="249"/>
      <c r="L259" s="249"/>
      <c r="M259" s="549"/>
      <c r="N259" s="550"/>
      <c r="O259" s="550"/>
      <c r="P259" s="550"/>
      <c r="Q259" s="550"/>
      <c r="R259" s="550"/>
      <c r="S259" s="550"/>
      <c r="T259" s="551"/>
    </row>
    <row r="260" spans="2:20" s="3" customFormat="1" ht="31.5" customHeight="1" x14ac:dyDescent="0.2">
      <c r="B260" s="536"/>
      <c r="C260" s="541" t="s">
        <v>487</v>
      </c>
      <c r="D260" s="541"/>
      <c r="E260" s="541" t="s">
        <v>488</v>
      </c>
      <c r="F260" s="541"/>
      <c r="G260" s="248" t="s">
        <v>489</v>
      </c>
      <c r="H260" s="248"/>
      <c r="I260" s="248"/>
      <c r="J260" s="571">
        <v>1</v>
      </c>
      <c r="K260" s="571"/>
      <c r="L260" s="571"/>
      <c r="M260" s="569" t="s">
        <v>491</v>
      </c>
      <c r="N260" s="569"/>
      <c r="O260" s="569"/>
      <c r="P260" s="569"/>
      <c r="Q260" s="569"/>
      <c r="R260" s="569"/>
      <c r="S260" s="569"/>
      <c r="T260" s="569"/>
    </row>
    <row r="261" spans="2:20" s="3" customFormat="1" ht="15" customHeight="1" x14ac:dyDescent="0.2">
      <c r="B261" s="227"/>
      <c r="C261" s="341"/>
      <c r="D261" s="341"/>
      <c r="E261" s="341"/>
      <c r="F261" s="341"/>
      <c r="G261" s="341"/>
      <c r="H261" s="341"/>
      <c r="I261" s="341"/>
      <c r="J261" s="341"/>
      <c r="K261" s="341"/>
      <c r="L261" s="341"/>
      <c r="M261" s="341"/>
      <c r="N261" s="341"/>
      <c r="O261" s="341"/>
      <c r="P261" s="341"/>
      <c r="Q261" s="341"/>
      <c r="R261" s="341"/>
      <c r="S261" s="341"/>
      <c r="T261" s="228"/>
    </row>
    <row r="262" spans="2:20" s="3" customFormat="1" ht="27.4" customHeight="1" x14ac:dyDescent="0.2">
      <c r="B262" s="316" t="s">
        <v>70</v>
      </c>
      <c r="C262" s="317"/>
      <c r="D262" s="317"/>
      <c r="E262" s="317"/>
      <c r="F262" s="317"/>
      <c r="G262" s="317"/>
      <c r="H262" s="317"/>
      <c r="I262" s="317"/>
      <c r="J262" s="317"/>
      <c r="K262" s="317"/>
      <c r="L262" s="317"/>
      <c r="M262" s="317"/>
      <c r="N262" s="317"/>
      <c r="O262" s="317"/>
      <c r="P262" s="317"/>
      <c r="Q262" s="317"/>
      <c r="R262" s="317"/>
      <c r="S262" s="317"/>
      <c r="T262" s="318"/>
    </row>
    <row r="263" spans="2:20" s="3" customFormat="1" ht="22.5" customHeight="1" x14ac:dyDescent="0.2">
      <c r="B263" s="262" t="s">
        <v>115</v>
      </c>
      <c r="C263" s="263"/>
      <c r="D263" s="263"/>
      <c r="E263" s="263"/>
      <c r="F263" s="263"/>
      <c r="G263" s="263"/>
      <c r="H263" s="263"/>
      <c r="I263" s="263"/>
      <c r="J263" s="263"/>
      <c r="K263" s="264"/>
      <c r="L263" s="227"/>
      <c r="M263" s="341"/>
      <c r="N263" s="341"/>
      <c r="O263" s="341"/>
      <c r="P263" s="341"/>
      <c r="Q263" s="341"/>
      <c r="R263" s="341"/>
      <c r="S263" s="341"/>
      <c r="T263" s="228"/>
    </row>
    <row r="264" spans="2:20" s="3" customFormat="1" ht="22.5" customHeight="1" x14ac:dyDescent="0.2">
      <c r="B264" s="249" t="s">
        <v>73</v>
      </c>
      <c r="C264" s="249"/>
      <c r="D264" s="249"/>
      <c r="E264" s="227" t="s">
        <v>429</v>
      </c>
      <c r="F264" s="228"/>
      <c r="G264" s="249" t="s">
        <v>63</v>
      </c>
      <c r="H264" s="249"/>
      <c r="I264" s="249" t="s">
        <v>86</v>
      </c>
      <c r="J264" s="249"/>
      <c r="K264" s="249"/>
      <c r="L264" s="268"/>
      <c r="M264" s="269"/>
      <c r="N264" s="269"/>
      <c r="O264" s="269"/>
      <c r="P264" s="269"/>
      <c r="Q264" s="269"/>
      <c r="R264" s="269"/>
      <c r="S264" s="269"/>
      <c r="T264" s="270"/>
    </row>
    <row r="265" spans="2:20" s="3" customFormat="1" ht="22.5" customHeight="1" x14ac:dyDescent="0.2">
      <c r="B265" s="281" t="s">
        <v>75</v>
      </c>
      <c r="C265" s="281"/>
      <c r="D265" s="281"/>
      <c r="E265" s="572">
        <f>+G268/100</f>
        <v>0.72510000000000008</v>
      </c>
      <c r="F265" s="573"/>
      <c r="G265" s="245">
        <v>0.81759999999999999</v>
      </c>
      <c r="H265" s="245"/>
      <c r="I265" s="244">
        <f>+E265-G265</f>
        <v>-9.2499999999999916E-2</v>
      </c>
      <c r="J265" s="244"/>
      <c r="K265" s="244"/>
      <c r="L265" s="271"/>
      <c r="M265" s="272"/>
      <c r="N265" s="272"/>
      <c r="O265" s="272"/>
      <c r="P265" s="272"/>
      <c r="Q265" s="272"/>
      <c r="R265" s="272"/>
      <c r="S265" s="272"/>
      <c r="T265" s="273"/>
    </row>
    <row r="266" spans="2:20" s="3" customFormat="1" ht="22.5" customHeight="1" x14ac:dyDescent="0.2">
      <c r="B266" s="250"/>
      <c r="C266" s="251"/>
      <c r="D266" s="251"/>
      <c r="E266" s="251"/>
      <c r="F266" s="251"/>
      <c r="G266" s="251"/>
      <c r="H266" s="251"/>
      <c r="I266" s="251"/>
      <c r="J266" s="251"/>
      <c r="K266" s="252"/>
      <c r="L266" s="271"/>
      <c r="M266" s="272"/>
      <c r="N266" s="272"/>
      <c r="O266" s="272"/>
      <c r="P266" s="272"/>
      <c r="Q266" s="272"/>
      <c r="R266" s="272"/>
      <c r="S266" s="272"/>
      <c r="T266" s="273"/>
    </row>
    <row r="267" spans="2:20" s="3" customFormat="1" ht="34.9" customHeight="1" x14ac:dyDescent="0.2">
      <c r="B267" s="249" t="s">
        <v>76</v>
      </c>
      <c r="C267" s="249"/>
      <c r="D267" s="249" t="s">
        <v>65</v>
      </c>
      <c r="E267" s="249"/>
      <c r="F267" s="65" t="s">
        <v>77</v>
      </c>
      <c r="G267" s="503" t="s">
        <v>80</v>
      </c>
      <c r="H267" s="504"/>
      <c r="I267" s="504"/>
      <c r="J267" s="504"/>
      <c r="K267" s="505"/>
      <c r="L267" s="271"/>
      <c r="M267" s="272"/>
      <c r="N267" s="272"/>
      <c r="O267" s="272"/>
      <c r="P267" s="272"/>
      <c r="Q267" s="272"/>
      <c r="R267" s="272"/>
      <c r="S267" s="272"/>
      <c r="T267" s="273"/>
    </row>
    <row r="268" spans="2:20" s="3" customFormat="1" ht="30" customHeight="1" x14ac:dyDescent="0.2">
      <c r="B268" s="247">
        <f>I154</f>
        <v>42684</v>
      </c>
      <c r="C268" s="248"/>
      <c r="D268" s="247">
        <f>J154</f>
        <v>44923</v>
      </c>
      <c r="E268" s="248"/>
      <c r="F268" s="17">
        <f>K154</f>
        <v>2239</v>
      </c>
      <c r="G268" s="564">
        <v>72.510000000000005</v>
      </c>
      <c r="H268" s="570"/>
      <c r="I268" s="570"/>
      <c r="J268" s="570"/>
      <c r="K268" s="565"/>
      <c r="L268" s="271"/>
      <c r="M268" s="272"/>
      <c r="N268" s="272"/>
      <c r="O268" s="272"/>
      <c r="P268" s="272"/>
      <c r="Q268" s="272"/>
      <c r="R268" s="272"/>
      <c r="S268" s="272"/>
      <c r="T268" s="273"/>
    </row>
    <row r="269" spans="2:20" s="3" customFormat="1" ht="25.5" customHeight="1" x14ac:dyDescent="0.2">
      <c r="B269" s="250"/>
      <c r="C269" s="251"/>
      <c r="D269" s="251"/>
      <c r="E269" s="251"/>
      <c r="F269" s="251"/>
      <c r="G269" s="251"/>
      <c r="H269" s="251"/>
      <c r="I269" s="251"/>
      <c r="J269" s="251"/>
      <c r="K269" s="252"/>
      <c r="L269" s="271"/>
      <c r="M269" s="272"/>
      <c r="N269" s="272"/>
      <c r="O269" s="272"/>
      <c r="P269" s="272"/>
      <c r="Q269" s="272"/>
      <c r="R269" s="272"/>
      <c r="S269" s="272"/>
      <c r="T269" s="273"/>
    </row>
    <row r="270" spans="2:20" s="3" customFormat="1" ht="24" customHeight="1" x14ac:dyDescent="0.2">
      <c r="B270" s="262" t="s">
        <v>81</v>
      </c>
      <c r="C270" s="263"/>
      <c r="D270" s="263"/>
      <c r="E270" s="263"/>
      <c r="F270" s="263"/>
      <c r="G270" s="263"/>
      <c r="H270" s="263"/>
      <c r="I270" s="263"/>
      <c r="J270" s="263"/>
      <c r="K270" s="264"/>
      <c r="L270" s="274"/>
      <c r="M270" s="275"/>
      <c r="N270" s="275"/>
      <c r="O270" s="275"/>
      <c r="P270" s="275"/>
      <c r="Q270" s="275"/>
      <c r="R270" s="275"/>
      <c r="S270" s="275"/>
      <c r="T270" s="276"/>
    </row>
    <row r="271" spans="2:20" s="3" customFormat="1" ht="37.5" customHeight="1" x14ac:dyDescent="0.2">
      <c r="B271" s="432" t="s">
        <v>94</v>
      </c>
      <c r="C271" s="433"/>
      <c r="D271" s="433"/>
      <c r="E271" s="433"/>
      <c r="F271" s="434"/>
      <c r="G271" s="587" t="s">
        <v>95</v>
      </c>
      <c r="H271" s="587"/>
      <c r="I271" s="496" t="s">
        <v>96</v>
      </c>
      <c r="J271" s="496"/>
      <c r="K271" s="66" t="s">
        <v>362</v>
      </c>
      <c r="L271" s="432" t="s">
        <v>97</v>
      </c>
      <c r="M271" s="433"/>
      <c r="N271" s="433"/>
      <c r="O271" s="433"/>
      <c r="P271" s="433"/>
      <c r="Q271" s="433"/>
      <c r="R271" s="433"/>
      <c r="S271" s="433"/>
      <c r="T271" s="434"/>
    </row>
    <row r="272" spans="2:20" s="3" customFormat="1" ht="33" customHeight="1" x14ac:dyDescent="0.25">
      <c r="B272" s="558" t="s">
        <v>98</v>
      </c>
      <c r="C272" s="559"/>
      <c r="D272" s="559"/>
      <c r="E272" s="559"/>
      <c r="F272" s="560"/>
      <c r="G272" s="249" t="s">
        <v>99</v>
      </c>
      <c r="H272" s="249"/>
      <c r="I272" s="542" t="s">
        <v>99</v>
      </c>
      <c r="J272" s="542"/>
      <c r="K272" s="24"/>
      <c r="L272" s="561"/>
      <c r="M272" s="562"/>
      <c r="N272" s="562"/>
      <c r="O272" s="562"/>
      <c r="P272" s="562"/>
      <c r="Q272" s="562"/>
      <c r="R272" s="562"/>
      <c r="S272" s="562"/>
      <c r="T272" s="563"/>
    </row>
    <row r="273" spans="2:39" s="3" customFormat="1" ht="28.15" customHeight="1" x14ac:dyDescent="0.2">
      <c r="B273" s="246" t="s">
        <v>82</v>
      </c>
      <c r="C273" s="246"/>
      <c r="D273" s="246"/>
      <c r="E273" s="246"/>
      <c r="F273" s="246" t="s">
        <v>45</v>
      </c>
      <c r="G273" s="246"/>
      <c r="H273" s="246"/>
      <c r="I273" s="246"/>
      <c r="J273" s="253" t="s">
        <v>83</v>
      </c>
      <c r="K273" s="254"/>
      <c r="L273" s="254"/>
      <c r="M273" s="254"/>
      <c r="N273" s="254"/>
      <c r="O273" s="254"/>
      <c r="P273" s="254"/>
      <c r="Q273" s="254"/>
      <c r="R273" s="254"/>
      <c r="S273" s="254"/>
      <c r="T273" s="255"/>
    </row>
    <row r="274" spans="2:39" s="3" customFormat="1" ht="28.15" customHeight="1" x14ac:dyDescent="0.2">
      <c r="B274" s="246" t="s">
        <v>84</v>
      </c>
      <c r="C274" s="246"/>
      <c r="D274" s="246" t="s">
        <v>430</v>
      </c>
      <c r="E274" s="246"/>
      <c r="F274" s="246"/>
      <c r="G274" s="246"/>
      <c r="H274" s="246"/>
      <c r="I274" s="246"/>
      <c r="J274" s="256"/>
      <c r="K274" s="257"/>
      <c r="L274" s="257"/>
      <c r="M274" s="257"/>
      <c r="N274" s="257"/>
      <c r="O274" s="257"/>
      <c r="P274" s="257"/>
      <c r="Q274" s="257"/>
      <c r="R274" s="257"/>
      <c r="S274" s="257"/>
      <c r="T274" s="258"/>
    </row>
    <row r="275" spans="2:39" s="3" customFormat="1" ht="146.44999999999999" customHeight="1" x14ac:dyDescent="0.2">
      <c r="B275" s="219" t="s">
        <v>614</v>
      </c>
      <c r="C275" s="220"/>
      <c r="D275" s="219" t="s">
        <v>615</v>
      </c>
      <c r="E275" s="220"/>
      <c r="F275" s="221" t="s">
        <v>978</v>
      </c>
      <c r="G275" s="222"/>
      <c r="H275" s="222"/>
      <c r="I275" s="223"/>
      <c r="J275" s="234" t="s">
        <v>1089</v>
      </c>
      <c r="K275" s="235"/>
      <c r="L275" s="235"/>
      <c r="M275" s="235"/>
      <c r="N275" s="235"/>
      <c r="O275" s="235"/>
      <c r="P275" s="235"/>
      <c r="Q275" s="235"/>
      <c r="R275" s="235"/>
      <c r="S275" s="235"/>
      <c r="T275" s="236"/>
    </row>
    <row r="276" spans="2:39" s="3" customFormat="1" ht="94.9" customHeight="1" x14ac:dyDescent="0.2">
      <c r="B276" s="219" t="s">
        <v>649</v>
      </c>
      <c r="C276" s="220"/>
      <c r="D276" s="219" t="s">
        <v>680</v>
      </c>
      <c r="E276" s="220"/>
      <c r="F276" s="221" t="s">
        <v>979</v>
      </c>
      <c r="G276" s="222"/>
      <c r="H276" s="222"/>
      <c r="I276" s="223"/>
      <c r="J276" s="234" t="s">
        <v>1091</v>
      </c>
      <c r="K276" s="235"/>
      <c r="L276" s="235"/>
      <c r="M276" s="235"/>
      <c r="N276" s="235"/>
      <c r="O276" s="235"/>
      <c r="P276" s="235"/>
      <c r="Q276" s="235"/>
      <c r="R276" s="235"/>
      <c r="S276" s="235"/>
      <c r="T276" s="236"/>
    </row>
    <row r="277" spans="2:39" s="3" customFormat="1" ht="39" customHeight="1" x14ac:dyDescent="0.2">
      <c r="B277" s="219" t="s">
        <v>583</v>
      </c>
      <c r="C277" s="220"/>
      <c r="D277" s="219" t="s">
        <v>584</v>
      </c>
      <c r="E277" s="220"/>
      <c r="F277" s="219" t="s">
        <v>650</v>
      </c>
      <c r="G277" s="261"/>
      <c r="H277" s="261"/>
      <c r="I277" s="220"/>
      <c r="J277" s="234" t="s">
        <v>612</v>
      </c>
      <c r="K277" s="235"/>
      <c r="L277" s="235"/>
      <c r="M277" s="235"/>
      <c r="N277" s="235"/>
      <c r="O277" s="235"/>
      <c r="P277" s="235"/>
      <c r="Q277" s="235"/>
      <c r="R277" s="235"/>
      <c r="S277" s="235"/>
      <c r="T277" s="236"/>
    </row>
    <row r="278" spans="2:39" s="3" customFormat="1" ht="85.15" customHeight="1" x14ac:dyDescent="0.2">
      <c r="B278" s="219" t="s">
        <v>659</v>
      </c>
      <c r="C278" s="220"/>
      <c r="D278" s="219"/>
      <c r="E278" s="220"/>
      <c r="F278" s="219" t="s">
        <v>585</v>
      </c>
      <c r="G278" s="261"/>
      <c r="H278" s="261"/>
      <c r="I278" s="220"/>
      <c r="J278" s="234" t="s">
        <v>1090</v>
      </c>
      <c r="K278" s="235"/>
      <c r="L278" s="235"/>
      <c r="M278" s="235"/>
      <c r="N278" s="235"/>
      <c r="O278" s="235"/>
      <c r="P278" s="235"/>
      <c r="Q278" s="235"/>
      <c r="R278" s="235"/>
      <c r="S278" s="235"/>
      <c r="T278" s="236"/>
    </row>
    <row r="279" spans="2:39" s="3" customFormat="1" ht="15" customHeight="1" x14ac:dyDescent="0.2">
      <c r="B279" s="227"/>
      <c r="C279" s="341"/>
      <c r="D279" s="341"/>
      <c r="E279" s="341"/>
      <c r="F279" s="341"/>
      <c r="G279" s="341"/>
      <c r="H279" s="341"/>
      <c r="I279" s="341"/>
      <c r="J279" s="341"/>
      <c r="K279" s="341"/>
      <c r="L279" s="341"/>
      <c r="M279" s="341"/>
      <c r="N279" s="341"/>
      <c r="O279" s="341"/>
      <c r="P279" s="341"/>
      <c r="Q279" s="341"/>
      <c r="R279" s="341"/>
      <c r="S279" s="341"/>
      <c r="T279" s="228"/>
    </row>
    <row r="280" spans="2:39" s="3" customFormat="1" ht="22.5" customHeight="1" x14ac:dyDescent="0.2">
      <c r="B280" s="552" t="s">
        <v>100</v>
      </c>
      <c r="C280" s="553"/>
      <c r="D280" s="553"/>
      <c r="E280" s="553"/>
      <c r="F280" s="553"/>
      <c r="G280" s="553"/>
      <c r="H280" s="553"/>
      <c r="I280" s="553"/>
      <c r="J280" s="553"/>
      <c r="K280" s="553"/>
      <c r="L280" s="553"/>
      <c r="M280" s="553"/>
      <c r="N280" s="553"/>
      <c r="O280" s="553"/>
      <c r="P280" s="553"/>
      <c r="Q280" s="553"/>
      <c r="R280" s="553"/>
      <c r="S280" s="553"/>
      <c r="T280" s="554"/>
    </row>
    <row r="281" spans="2:39" s="3" customFormat="1" ht="30.4" customHeight="1" x14ac:dyDescent="0.2">
      <c r="B281" s="535" t="s">
        <v>85</v>
      </c>
      <c r="C281" s="498" t="s">
        <v>582</v>
      </c>
      <c r="D281" s="556"/>
      <c r="E281" s="556"/>
      <c r="F281" s="556"/>
      <c r="G281" s="556"/>
      <c r="H281" s="556"/>
      <c r="I281" s="556"/>
      <c r="J281" s="556"/>
      <c r="K281" s="556"/>
      <c r="L281" s="556"/>
      <c r="M281" s="556"/>
      <c r="N281" s="556"/>
      <c r="O281" s="556"/>
      <c r="P281" s="556"/>
      <c r="Q281" s="556"/>
      <c r="R281" s="556"/>
      <c r="S281" s="556"/>
      <c r="T281" s="557"/>
    </row>
    <row r="282" spans="2:39" s="3" customFormat="1" ht="22.5" customHeight="1" x14ac:dyDescent="0.2">
      <c r="B282" s="536"/>
      <c r="C282" s="262" t="s">
        <v>115</v>
      </c>
      <c r="D282" s="263"/>
      <c r="E282" s="263"/>
      <c r="F282" s="263"/>
      <c r="G282" s="263"/>
      <c r="H282" s="263"/>
      <c r="I282" s="263"/>
      <c r="J282" s="263"/>
      <c r="K282" s="263"/>
      <c r="L282" s="264"/>
      <c r="M282" s="262"/>
      <c r="N282" s="263"/>
      <c r="O282" s="263"/>
      <c r="P282" s="263"/>
      <c r="Q282" s="263"/>
      <c r="R282" s="263"/>
      <c r="S282" s="263"/>
      <c r="T282" s="264"/>
    </row>
    <row r="283" spans="2:39" s="3" customFormat="1" ht="22.5" customHeight="1" x14ac:dyDescent="0.2">
      <c r="B283" s="536"/>
      <c r="C283" s="249" t="s">
        <v>73</v>
      </c>
      <c r="D283" s="249"/>
      <c r="E283" s="249"/>
      <c r="F283" s="249" t="s">
        <v>429</v>
      </c>
      <c r="G283" s="249"/>
      <c r="H283" s="249" t="s">
        <v>63</v>
      </c>
      <c r="I283" s="249"/>
      <c r="J283" s="249" t="s">
        <v>86</v>
      </c>
      <c r="K283" s="249"/>
      <c r="L283" s="249"/>
      <c r="M283" s="268"/>
      <c r="N283" s="269"/>
      <c r="O283" s="269"/>
      <c r="P283" s="269"/>
      <c r="Q283" s="269"/>
      <c r="R283" s="269"/>
      <c r="S283" s="269"/>
      <c r="T283" s="270"/>
    </row>
    <row r="284" spans="2:39" s="3" customFormat="1" ht="22.15" customHeight="1" x14ac:dyDescent="0.2">
      <c r="B284" s="536"/>
      <c r="C284" s="227" t="s">
        <v>73</v>
      </c>
      <c r="D284" s="341"/>
      <c r="E284" s="228"/>
      <c r="F284" s="227" t="s">
        <v>429</v>
      </c>
      <c r="G284" s="228"/>
      <c r="H284" s="227" t="s">
        <v>63</v>
      </c>
      <c r="I284" s="228"/>
      <c r="J284" s="227" t="s">
        <v>86</v>
      </c>
      <c r="K284" s="341"/>
      <c r="L284" s="228"/>
      <c r="M284" s="271"/>
      <c r="N284" s="272"/>
      <c r="O284" s="272"/>
      <c r="P284" s="272"/>
      <c r="Q284" s="272"/>
      <c r="R284" s="272"/>
      <c r="S284" s="272"/>
      <c r="T284" s="273"/>
      <c r="V284" s="48"/>
      <c r="W284" s="48"/>
      <c r="X284" s="48"/>
      <c r="Y284" s="48"/>
      <c r="Z284" s="48"/>
      <c r="AA284" s="48"/>
      <c r="AB284" s="48"/>
      <c r="AC284" s="48"/>
      <c r="AD284" s="48"/>
      <c r="AE284" s="48"/>
      <c r="AF284" s="48"/>
      <c r="AG284" s="48"/>
      <c r="AH284" s="48"/>
      <c r="AI284" s="48"/>
      <c r="AJ284" s="48"/>
      <c r="AK284" s="48"/>
      <c r="AL284" s="48"/>
      <c r="AM284" s="48"/>
    </row>
    <row r="285" spans="2:39" s="3" customFormat="1" ht="14.25" x14ac:dyDescent="0.2">
      <c r="B285" s="536"/>
      <c r="C285" s="281" t="s">
        <v>75</v>
      </c>
      <c r="D285" s="281"/>
      <c r="E285" s="281"/>
      <c r="F285" s="453">
        <f>+H288</f>
        <v>1</v>
      </c>
      <c r="G285" s="453"/>
      <c r="H285" s="453">
        <v>1</v>
      </c>
      <c r="I285" s="453"/>
      <c r="J285" s="453">
        <f>+F285</f>
        <v>1</v>
      </c>
      <c r="K285" s="453"/>
      <c r="L285" s="453"/>
      <c r="M285" s="271"/>
      <c r="N285" s="272"/>
      <c r="O285" s="272"/>
      <c r="P285" s="272"/>
      <c r="Q285" s="272"/>
      <c r="R285" s="272"/>
      <c r="S285" s="272"/>
      <c r="T285" s="273"/>
      <c r="V285" s="48"/>
      <c r="W285" s="48"/>
      <c r="X285" s="48"/>
      <c r="Y285" s="48"/>
      <c r="Z285" s="48"/>
      <c r="AA285" s="48"/>
      <c r="AB285" s="48"/>
      <c r="AC285" s="48"/>
      <c r="AD285" s="48"/>
      <c r="AE285" s="48"/>
      <c r="AF285" s="48"/>
      <c r="AG285" s="48"/>
      <c r="AH285" s="48"/>
      <c r="AI285" s="48"/>
      <c r="AJ285" s="48"/>
      <c r="AK285" s="48"/>
      <c r="AL285" s="48"/>
      <c r="AM285" s="48"/>
    </row>
    <row r="286" spans="2:39" s="3" customFormat="1" ht="14.25" customHeight="1" x14ac:dyDescent="0.2">
      <c r="B286" s="536"/>
      <c r="C286" s="102"/>
      <c r="D286" s="102"/>
      <c r="E286" s="102"/>
      <c r="F286" s="101"/>
      <c r="G286" s="101"/>
      <c r="H286" s="101"/>
      <c r="I286" s="101"/>
      <c r="J286" s="101"/>
      <c r="K286" s="101"/>
      <c r="L286" s="101"/>
      <c r="M286" s="271"/>
      <c r="N286" s="272"/>
      <c r="O286" s="272"/>
      <c r="P286" s="272"/>
      <c r="Q286" s="272"/>
      <c r="R286" s="272"/>
      <c r="S286" s="272"/>
      <c r="T286" s="273"/>
    </row>
    <row r="287" spans="2:39" ht="30" x14ac:dyDescent="0.2">
      <c r="B287" s="536"/>
      <c r="C287" s="249" t="s">
        <v>76</v>
      </c>
      <c r="D287" s="249"/>
      <c r="E287" s="227" t="s">
        <v>65</v>
      </c>
      <c r="F287" s="228"/>
      <c r="G287" s="100" t="s">
        <v>77</v>
      </c>
      <c r="H287" s="503" t="s">
        <v>80</v>
      </c>
      <c r="I287" s="504"/>
      <c r="J287" s="504"/>
      <c r="K287" s="504"/>
      <c r="L287" s="505"/>
      <c r="M287" s="271"/>
      <c r="N287" s="272"/>
      <c r="O287" s="272"/>
      <c r="P287" s="272"/>
      <c r="Q287" s="272"/>
      <c r="R287" s="272"/>
      <c r="S287" s="272"/>
      <c r="T287" s="273"/>
    </row>
    <row r="288" spans="2:39" ht="27.75" customHeight="1" x14ac:dyDescent="0.2">
      <c r="B288" s="536"/>
      <c r="C288" s="247">
        <f>I156</f>
        <v>42684</v>
      </c>
      <c r="D288" s="247"/>
      <c r="E288" s="537">
        <f>J156</f>
        <v>43895</v>
      </c>
      <c r="F288" s="538"/>
      <c r="G288" s="17">
        <f>+K156</f>
        <v>0</v>
      </c>
      <c r="H288" s="514">
        <v>1</v>
      </c>
      <c r="I288" s="515"/>
      <c r="J288" s="515"/>
      <c r="K288" s="515"/>
      <c r="L288" s="516"/>
      <c r="M288" s="271"/>
      <c r="N288" s="272"/>
      <c r="O288" s="272"/>
      <c r="P288" s="272"/>
      <c r="Q288" s="272"/>
      <c r="R288" s="272"/>
      <c r="S288" s="272"/>
      <c r="T288" s="273"/>
    </row>
    <row r="289" spans="2:23" ht="14.1" customHeight="1" x14ac:dyDescent="0.2">
      <c r="B289" s="536"/>
      <c r="C289" s="227" t="s">
        <v>81</v>
      </c>
      <c r="D289" s="341"/>
      <c r="E289" s="341"/>
      <c r="F289" s="341"/>
      <c r="G289" s="341"/>
      <c r="H289" s="341"/>
      <c r="I289" s="341"/>
      <c r="J289" s="341"/>
      <c r="K289" s="341"/>
      <c r="L289" s="228"/>
      <c r="M289" s="274"/>
      <c r="N289" s="275"/>
      <c r="O289" s="275"/>
      <c r="P289" s="275"/>
      <c r="Q289" s="275"/>
      <c r="R289" s="275"/>
      <c r="S289" s="275"/>
      <c r="T289" s="276"/>
    </row>
    <row r="290" spans="2:23" s="3" customFormat="1" ht="15" customHeight="1" x14ac:dyDescent="0.2">
      <c r="B290" s="536"/>
      <c r="C290" s="227" t="s">
        <v>94</v>
      </c>
      <c r="D290" s="341"/>
      <c r="E290" s="341"/>
      <c r="F290" s="341"/>
      <c r="G290" s="228"/>
      <c r="H290" s="249" t="s">
        <v>101</v>
      </c>
      <c r="I290" s="249"/>
      <c r="J290" s="249" t="s">
        <v>96</v>
      </c>
      <c r="K290" s="249"/>
      <c r="L290" s="99" t="s">
        <v>362</v>
      </c>
      <c r="M290" s="432" t="s">
        <v>97</v>
      </c>
      <c r="N290" s="433"/>
      <c r="O290" s="433"/>
      <c r="P290" s="433"/>
      <c r="Q290" s="433"/>
      <c r="R290" s="433"/>
      <c r="S290" s="433"/>
      <c r="T290" s="434"/>
    </row>
    <row r="291" spans="2:23" ht="15" x14ac:dyDescent="0.2">
      <c r="B291" s="536"/>
      <c r="C291" s="227" t="s">
        <v>99</v>
      </c>
      <c r="D291" s="341"/>
      <c r="E291" s="341"/>
      <c r="F291" s="341"/>
      <c r="G291" s="228"/>
      <c r="H291" s="249" t="s">
        <v>99</v>
      </c>
      <c r="I291" s="249"/>
      <c r="J291" s="454" t="s">
        <v>99</v>
      </c>
      <c r="K291" s="454"/>
      <c r="L291" s="100" t="s">
        <v>99</v>
      </c>
      <c r="M291" s="250"/>
      <c r="N291" s="251"/>
      <c r="O291" s="251"/>
      <c r="P291" s="251"/>
      <c r="Q291" s="251"/>
      <c r="R291" s="251"/>
      <c r="S291" s="251"/>
      <c r="T291" s="252"/>
    </row>
    <row r="292" spans="2:23" ht="24" customHeight="1" x14ac:dyDescent="0.2">
      <c r="B292" s="536"/>
      <c r="C292" s="249" t="s">
        <v>82</v>
      </c>
      <c r="D292" s="249"/>
      <c r="E292" s="249"/>
      <c r="F292" s="249"/>
      <c r="G292" s="249" t="s">
        <v>45</v>
      </c>
      <c r="H292" s="249"/>
      <c r="I292" s="249"/>
      <c r="J292" s="249"/>
      <c r="K292" s="506" t="s">
        <v>655</v>
      </c>
      <c r="L292" s="506"/>
      <c r="M292" s="506"/>
      <c r="N292" s="506"/>
      <c r="O292" s="506"/>
      <c r="P292" s="506"/>
      <c r="Q292" s="506"/>
      <c r="R292" s="506"/>
      <c r="S292" s="506"/>
      <c r="T292" s="507"/>
    </row>
    <row r="293" spans="2:23" ht="23.45" customHeight="1" x14ac:dyDescent="0.2">
      <c r="B293" s="536"/>
      <c r="C293" s="249" t="s">
        <v>84</v>
      </c>
      <c r="D293" s="249"/>
      <c r="E293" s="249" t="s">
        <v>430</v>
      </c>
      <c r="F293" s="249"/>
      <c r="G293" s="249"/>
      <c r="H293" s="249"/>
      <c r="I293" s="249"/>
      <c r="J293" s="249"/>
      <c r="K293" s="508"/>
      <c r="L293" s="508"/>
      <c r="M293" s="508"/>
      <c r="N293" s="508"/>
      <c r="O293" s="508"/>
      <c r="P293" s="508"/>
      <c r="Q293" s="508"/>
      <c r="R293" s="508"/>
      <c r="S293" s="508"/>
      <c r="T293" s="509"/>
    </row>
    <row r="294" spans="2:23" ht="27.75" customHeight="1" x14ac:dyDescent="0.2">
      <c r="B294" s="227"/>
      <c r="C294" s="341"/>
      <c r="D294" s="341"/>
      <c r="E294" s="341"/>
      <c r="F294" s="341"/>
      <c r="G294" s="341"/>
      <c r="H294" s="341"/>
      <c r="I294" s="341"/>
      <c r="J294" s="341"/>
      <c r="K294" s="341"/>
      <c r="L294" s="341"/>
      <c r="M294" s="341"/>
      <c r="N294" s="341"/>
      <c r="O294" s="341"/>
      <c r="P294" s="341"/>
      <c r="Q294" s="341"/>
      <c r="R294" s="341"/>
      <c r="S294" s="341"/>
      <c r="T294" s="228"/>
    </row>
    <row r="295" spans="2:23" ht="27" customHeight="1" x14ac:dyDescent="0.2">
      <c r="B295" s="535" t="s">
        <v>87</v>
      </c>
      <c r="C295" s="497" t="s">
        <v>492</v>
      </c>
      <c r="D295" s="498"/>
      <c r="E295" s="498"/>
      <c r="F295" s="498"/>
      <c r="G295" s="498"/>
      <c r="H295" s="498"/>
      <c r="I295" s="498"/>
      <c r="J295" s="498"/>
      <c r="K295" s="498"/>
      <c r="L295" s="498"/>
      <c r="M295" s="498"/>
      <c r="N295" s="498"/>
      <c r="O295" s="498"/>
      <c r="P295" s="498"/>
      <c r="Q295" s="498"/>
      <c r="R295" s="498"/>
      <c r="S295" s="498"/>
      <c r="T295" s="499"/>
    </row>
    <row r="296" spans="2:23" ht="22.15" customHeight="1" x14ac:dyDescent="0.2">
      <c r="B296" s="536"/>
      <c r="C296" s="262" t="s">
        <v>115</v>
      </c>
      <c r="D296" s="263"/>
      <c r="E296" s="263"/>
      <c r="F296" s="263"/>
      <c r="G296" s="263"/>
      <c r="H296" s="263"/>
      <c r="I296" s="263"/>
      <c r="J296" s="263"/>
      <c r="K296" s="263"/>
      <c r="L296" s="264"/>
      <c r="M296" s="262"/>
      <c r="N296" s="263"/>
      <c r="O296" s="263"/>
      <c r="P296" s="263"/>
      <c r="Q296" s="263"/>
      <c r="R296" s="263"/>
      <c r="S296" s="263"/>
      <c r="T296" s="264"/>
    </row>
    <row r="297" spans="2:23" ht="27.75" customHeight="1" x14ac:dyDescent="0.2">
      <c r="B297" s="536"/>
      <c r="C297" s="249" t="s">
        <v>73</v>
      </c>
      <c r="D297" s="249"/>
      <c r="E297" s="249"/>
      <c r="F297" s="249" t="s">
        <v>429</v>
      </c>
      <c r="G297" s="249"/>
      <c r="H297" s="249" t="s">
        <v>63</v>
      </c>
      <c r="I297" s="249"/>
      <c r="J297" s="249" t="s">
        <v>74</v>
      </c>
      <c r="K297" s="249"/>
      <c r="L297" s="249"/>
      <c r="M297" s="268"/>
      <c r="N297" s="269"/>
      <c r="O297" s="269"/>
      <c r="P297" s="269"/>
      <c r="Q297" s="269"/>
      <c r="R297" s="269"/>
      <c r="S297" s="269"/>
      <c r="T297" s="270"/>
    </row>
    <row r="298" spans="2:23" ht="21.6" customHeight="1" x14ac:dyDescent="0.2">
      <c r="B298" s="536"/>
      <c r="C298" s="281" t="s">
        <v>75</v>
      </c>
      <c r="D298" s="281"/>
      <c r="E298" s="281"/>
      <c r="F298" s="453">
        <v>1</v>
      </c>
      <c r="G298" s="453"/>
      <c r="H298" s="453">
        <v>1</v>
      </c>
      <c r="I298" s="453"/>
      <c r="J298" s="245">
        <f>F298-H298</f>
        <v>0</v>
      </c>
      <c r="K298" s="245"/>
      <c r="L298" s="245"/>
      <c r="M298" s="274"/>
      <c r="N298" s="275"/>
      <c r="O298" s="275"/>
      <c r="P298" s="275"/>
      <c r="Q298" s="275"/>
      <c r="R298" s="275"/>
      <c r="S298" s="275"/>
      <c r="T298" s="276"/>
    </row>
    <row r="299" spans="2:23" ht="24" customHeight="1" x14ac:dyDescent="0.2">
      <c r="B299" s="536"/>
      <c r="C299" s="246" t="s">
        <v>82</v>
      </c>
      <c r="D299" s="246"/>
      <c r="E299" s="246"/>
      <c r="F299" s="246"/>
      <c r="G299" s="246" t="s">
        <v>45</v>
      </c>
      <c r="H299" s="246"/>
      <c r="I299" s="246"/>
      <c r="J299" s="246"/>
      <c r="K299" s="253" t="s">
        <v>655</v>
      </c>
      <c r="L299" s="254"/>
      <c r="M299" s="254"/>
      <c r="N299" s="254"/>
      <c r="O299" s="254"/>
      <c r="P299" s="254"/>
      <c r="Q299" s="254"/>
      <c r="R299" s="254"/>
      <c r="S299" s="254"/>
      <c r="T299" s="255"/>
    </row>
    <row r="300" spans="2:23" ht="24.4" customHeight="1" x14ac:dyDescent="0.2">
      <c r="B300" s="536"/>
      <c r="C300" s="246" t="s">
        <v>84</v>
      </c>
      <c r="D300" s="246"/>
      <c r="E300" s="246" t="s">
        <v>430</v>
      </c>
      <c r="F300" s="246"/>
      <c r="G300" s="246"/>
      <c r="H300" s="246"/>
      <c r="I300" s="246"/>
      <c r="J300" s="246"/>
      <c r="K300" s="256"/>
      <c r="L300" s="257"/>
      <c r="M300" s="257"/>
      <c r="N300" s="257"/>
      <c r="O300" s="257"/>
      <c r="P300" s="257"/>
      <c r="Q300" s="257"/>
      <c r="R300" s="257"/>
      <c r="S300" s="257"/>
      <c r="T300" s="258"/>
    </row>
    <row r="301" spans="2:23" ht="27.75" customHeight="1" x14ac:dyDescent="0.2">
      <c r="B301" s="227"/>
      <c r="C301" s="341"/>
      <c r="D301" s="341"/>
      <c r="E301" s="341"/>
      <c r="F301" s="341"/>
      <c r="G301" s="341"/>
      <c r="H301" s="341"/>
      <c r="I301" s="341"/>
      <c r="J301" s="341"/>
      <c r="K301" s="341"/>
      <c r="L301" s="341"/>
      <c r="M301" s="341"/>
      <c r="N301" s="341"/>
      <c r="O301" s="341"/>
      <c r="P301" s="341"/>
      <c r="Q301" s="341"/>
      <c r="R301" s="341"/>
      <c r="S301" s="341"/>
      <c r="T301" s="228"/>
    </row>
    <row r="302" spans="2:23" ht="25.9" customHeight="1" x14ac:dyDescent="0.2">
      <c r="B302" s="309" t="s">
        <v>102</v>
      </c>
      <c r="C302" s="310"/>
      <c r="D302" s="310"/>
      <c r="E302" s="310"/>
      <c r="F302" s="310"/>
      <c r="G302" s="310"/>
      <c r="H302" s="310"/>
      <c r="I302" s="310"/>
      <c r="J302" s="310"/>
      <c r="K302" s="310"/>
      <c r="L302" s="310"/>
      <c r="M302" s="310"/>
      <c r="N302" s="310"/>
      <c r="O302" s="310"/>
      <c r="P302" s="310"/>
      <c r="Q302" s="310"/>
      <c r="R302" s="310"/>
      <c r="S302" s="310"/>
      <c r="T302" s="311"/>
    </row>
    <row r="303" spans="2:23" ht="23.45" customHeight="1" x14ac:dyDescent="0.2">
      <c r="B303" s="436" t="s">
        <v>47</v>
      </c>
      <c r="C303" s="437"/>
      <c r="D303" s="437"/>
      <c r="E303" s="437"/>
      <c r="F303" s="438"/>
      <c r="G303" s="402" t="s">
        <v>103</v>
      </c>
      <c r="H303" s="402"/>
      <c r="I303" s="402"/>
      <c r="J303" s="402"/>
      <c r="K303" s="402"/>
      <c r="L303" s="402"/>
      <c r="M303" s="402"/>
      <c r="N303" s="402"/>
      <c r="O303" s="402"/>
      <c r="P303" s="402"/>
      <c r="Q303" s="402"/>
      <c r="R303" s="402"/>
      <c r="S303" s="436" t="s">
        <v>104</v>
      </c>
      <c r="T303" s="438"/>
    </row>
    <row r="304" spans="2:23" ht="206.45" hidden="1" customHeight="1" x14ac:dyDescent="0.2">
      <c r="B304" s="249" t="s">
        <v>421</v>
      </c>
      <c r="C304" s="249"/>
      <c r="D304" s="249"/>
      <c r="E304" s="249"/>
      <c r="F304" s="249"/>
      <c r="G304" s="534"/>
      <c r="H304" s="534"/>
      <c r="I304" s="534"/>
      <c r="J304" s="534"/>
      <c r="K304" s="534"/>
      <c r="L304" s="534"/>
      <c r="M304" s="534"/>
      <c r="N304" s="534"/>
      <c r="O304" s="534"/>
      <c r="P304" s="534"/>
      <c r="Q304" s="534"/>
      <c r="R304" s="534"/>
      <c r="S304" s="250" t="s">
        <v>605</v>
      </c>
      <c r="T304" s="252"/>
      <c r="V304" s="435"/>
      <c r="W304" s="435"/>
    </row>
    <row r="305" spans="1:24" ht="209.45" customHeight="1" x14ac:dyDescent="0.2">
      <c r="B305" s="249" t="s">
        <v>1119</v>
      </c>
      <c r="C305" s="249"/>
      <c r="D305" s="249"/>
      <c r="E305" s="249"/>
      <c r="F305" s="249"/>
      <c r="G305" s="281" t="s">
        <v>1120</v>
      </c>
      <c r="H305" s="281"/>
      <c r="I305" s="281"/>
      <c r="J305" s="281"/>
      <c r="K305" s="281"/>
      <c r="L305" s="281"/>
      <c r="M305" s="281"/>
      <c r="N305" s="281"/>
      <c r="O305" s="281"/>
      <c r="P305" s="281"/>
      <c r="Q305" s="281"/>
      <c r="R305" s="281"/>
      <c r="S305" s="250" t="s">
        <v>605</v>
      </c>
      <c r="T305" s="252"/>
    </row>
    <row r="306" spans="1:24" ht="84.6" customHeight="1" x14ac:dyDescent="0.2">
      <c r="B306" s="249" t="s">
        <v>1121</v>
      </c>
      <c r="C306" s="249"/>
      <c r="D306" s="249"/>
      <c r="E306" s="249"/>
      <c r="F306" s="249"/>
      <c r="G306" s="385" t="s">
        <v>1122</v>
      </c>
      <c r="H306" s="386"/>
      <c r="I306" s="386"/>
      <c r="J306" s="386"/>
      <c r="K306" s="386"/>
      <c r="L306" s="386"/>
      <c r="M306" s="386"/>
      <c r="N306" s="386"/>
      <c r="O306" s="386"/>
      <c r="P306" s="386"/>
      <c r="Q306" s="386"/>
      <c r="R306" s="387"/>
      <c r="S306" s="250" t="s">
        <v>553</v>
      </c>
      <c r="T306" s="252"/>
    </row>
    <row r="307" spans="1:24" ht="42" customHeight="1" x14ac:dyDescent="0.2">
      <c r="B307" s="249" t="s">
        <v>606</v>
      </c>
      <c r="C307" s="249"/>
      <c r="D307" s="249"/>
      <c r="E307" s="249"/>
      <c r="F307" s="249"/>
      <c r="G307" s="385" t="s">
        <v>1126</v>
      </c>
      <c r="H307" s="386"/>
      <c r="I307" s="386"/>
      <c r="J307" s="386"/>
      <c r="K307" s="386"/>
      <c r="L307" s="386"/>
      <c r="M307" s="386"/>
      <c r="N307" s="386"/>
      <c r="O307" s="386"/>
      <c r="P307" s="386"/>
      <c r="Q307" s="386"/>
      <c r="R307" s="387"/>
      <c r="S307" s="250"/>
      <c r="T307" s="252"/>
    </row>
    <row r="308" spans="1:24" ht="42.6" customHeight="1" x14ac:dyDescent="0.2">
      <c r="B308" s="439" t="s">
        <v>555</v>
      </c>
      <c r="C308" s="439"/>
      <c r="D308" s="439"/>
      <c r="E308" s="439"/>
      <c r="F308" s="439"/>
      <c r="G308" s="440" t="s">
        <v>1031</v>
      </c>
      <c r="H308" s="441"/>
      <c r="I308" s="441"/>
      <c r="J308" s="441"/>
      <c r="K308" s="441"/>
      <c r="L308" s="441"/>
      <c r="M308" s="441"/>
      <c r="N308" s="441"/>
      <c r="O308" s="441"/>
      <c r="P308" s="441"/>
      <c r="Q308" s="441"/>
      <c r="R308" s="442"/>
      <c r="S308" s="250"/>
      <c r="T308" s="252"/>
    </row>
    <row r="309" spans="1:24" ht="26.25" customHeight="1" x14ac:dyDescent="0.2">
      <c r="B309" s="309" t="s">
        <v>567</v>
      </c>
      <c r="C309" s="310"/>
      <c r="D309" s="310"/>
      <c r="E309" s="310"/>
      <c r="F309" s="310"/>
      <c r="G309" s="310"/>
      <c r="H309" s="310"/>
      <c r="I309" s="310"/>
      <c r="J309" s="310"/>
      <c r="K309" s="310"/>
      <c r="L309" s="310"/>
      <c r="M309" s="310"/>
      <c r="N309" s="310"/>
      <c r="O309" s="310"/>
      <c r="P309" s="310"/>
      <c r="Q309" s="310"/>
      <c r="R309" s="310"/>
      <c r="S309" s="310"/>
      <c r="T309" s="311"/>
    </row>
    <row r="310" spans="1:24" ht="23.25" customHeight="1" x14ac:dyDescent="0.2">
      <c r="B310" s="467" t="s">
        <v>47</v>
      </c>
      <c r="C310" s="468"/>
      <c r="D310" s="468"/>
      <c r="E310" s="468"/>
      <c r="F310" s="469"/>
      <c r="G310" s="436" t="s">
        <v>103</v>
      </c>
      <c r="H310" s="437"/>
      <c r="I310" s="437"/>
      <c r="J310" s="437"/>
      <c r="K310" s="437"/>
      <c r="L310" s="437"/>
      <c r="M310" s="437"/>
      <c r="N310" s="437"/>
      <c r="O310" s="437"/>
      <c r="P310" s="437"/>
      <c r="Q310" s="437"/>
      <c r="R310" s="438"/>
      <c r="S310" s="436" t="s">
        <v>104</v>
      </c>
      <c r="T310" s="438"/>
    </row>
    <row r="311" spans="1:24" ht="223.9" customHeight="1" x14ac:dyDescent="0.2">
      <c r="B311" s="630" t="s">
        <v>1006</v>
      </c>
      <c r="C311" s="631"/>
      <c r="D311" s="631"/>
      <c r="E311" s="631"/>
      <c r="F311" s="632"/>
      <c r="G311" s="637" t="s">
        <v>1102</v>
      </c>
      <c r="H311" s="638"/>
      <c r="I311" s="638"/>
      <c r="J311" s="638"/>
      <c r="K311" s="638"/>
      <c r="L311" s="638"/>
      <c r="M311" s="638"/>
      <c r="N311" s="638"/>
      <c r="O311" s="638"/>
      <c r="P311" s="638"/>
      <c r="Q311" s="638"/>
      <c r="R311" s="639"/>
      <c r="S311" s="268" t="s">
        <v>938</v>
      </c>
      <c r="T311" s="270"/>
    </row>
    <row r="312" spans="1:24" ht="256.89999999999998" customHeight="1" x14ac:dyDescent="0.2">
      <c r="B312" s="633" t="s">
        <v>1103</v>
      </c>
      <c r="C312" s="634"/>
      <c r="D312" s="634"/>
      <c r="E312" s="634"/>
      <c r="F312" s="635"/>
      <c r="G312" s="268" t="s">
        <v>1105</v>
      </c>
      <c r="H312" s="269"/>
      <c r="I312" s="269"/>
      <c r="J312" s="269"/>
      <c r="K312" s="269"/>
      <c r="L312" s="269"/>
      <c r="M312" s="269"/>
      <c r="N312" s="269"/>
      <c r="O312" s="269"/>
      <c r="P312" s="269"/>
      <c r="Q312" s="269"/>
      <c r="R312" s="270"/>
      <c r="S312" s="268" t="s">
        <v>911</v>
      </c>
      <c r="T312" s="270"/>
    </row>
    <row r="313" spans="1:24" ht="203.45" customHeight="1" x14ac:dyDescent="0.2">
      <c r="B313" s="636"/>
      <c r="C313" s="582"/>
      <c r="D313" s="582"/>
      <c r="E313" s="582"/>
      <c r="F313" s="583"/>
      <c r="G313" s="274"/>
      <c r="H313" s="275"/>
      <c r="I313" s="275"/>
      <c r="J313" s="275"/>
      <c r="K313" s="275"/>
      <c r="L313" s="275"/>
      <c r="M313" s="275"/>
      <c r="N313" s="275"/>
      <c r="O313" s="275"/>
      <c r="P313" s="275"/>
      <c r="Q313" s="275"/>
      <c r="R313" s="276"/>
      <c r="S313" s="274"/>
      <c r="T313" s="276"/>
    </row>
    <row r="314" spans="1:24" ht="158.44999999999999" customHeight="1" x14ac:dyDescent="0.2">
      <c r="B314" s="627" t="s">
        <v>1007</v>
      </c>
      <c r="C314" s="628"/>
      <c r="D314" s="628"/>
      <c r="E314" s="628"/>
      <c r="F314" s="629"/>
      <c r="G314" s="385" t="s">
        <v>1104</v>
      </c>
      <c r="H314" s="386"/>
      <c r="I314" s="386"/>
      <c r="J314" s="386"/>
      <c r="K314" s="386"/>
      <c r="L314" s="386"/>
      <c r="M314" s="386"/>
      <c r="N314" s="386"/>
      <c r="O314" s="386"/>
      <c r="P314" s="386"/>
      <c r="Q314" s="386"/>
      <c r="R314" s="387"/>
      <c r="S314" s="250" t="s">
        <v>1003</v>
      </c>
      <c r="T314" s="252"/>
    </row>
    <row r="315" spans="1:24" ht="94.5" customHeight="1" x14ac:dyDescent="0.2">
      <c r="B315" s="467" t="s">
        <v>586</v>
      </c>
      <c r="C315" s="468"/>
      <c r="D315" s="468"/>
      <c r="E315" s="468"/>
      <c r="F315" s="469"/>
      <c r="G315" s="436" t="s">
        <v>103</v>
      </c>
      <c r="H315" s="437"/>
      <c r="I315" s="437"/>
      <c r="J315" s="437"/>
      <c r="K315" s="437"/>
      <c r="L315" s="437"/>
      <c r="M315" s="437"/>
      <c r="N315" s="437"/>
      <c r="O315" s="437"/>
      <c r="P315" s="437"/>
      <c r="Q315" s="437"/>
      <c r="R315" s="438"/>
      <c r="S315" s="436" t="s">
        <v>104</v>
      </c>
      <c r="T315" s="438"/>
    </row>
    <row r="316" spans="1:24" ht="223.15" customHeight="1" x14ac:dyDescent="0.2">
      <c r="B316" s="268"/>
      <c r="C316" s="269"/>
      <c r="D316" s="269"/>
      <c r="E316" s="269"/>
      <c r="F316" s="270"/>
      <c r="G316" s="500" t="s">
        <v>681</v>
      </c>
      <c r="H316" s="501"/>
      <c r="I316" s="501"/>
      <c r="J316" s="501"/>
      <c r="K316" s="501"/>
      <c r="L316" s="501"/>
      <c r="M316" s="501"/>
      <c r="N316" s="501"/>
      <c r="O316" s="501"/>
      <c r="P316" s="501"/>
      <c r="Q316" s="501"/>
      <c r="R316" s="502"/>
      <c r="S316" s="510"/>
      <c r="T316" s="511"/>
      <c r="W316" s="449"/>
      <c r="X316" s="449"/>
    </row>
    <row r="317" spans="1:24" ht="330" customHeight="1" x14ac:dyDescent="0.2">
      <c r="B317" s="271"/>
      <c r="C317" s="391"/>
      <c r="D317" s="391"/>
      <c r="E317" s="391"/>
      <c r="F317" s="273"/>
      <c r="G317" s="450" t="s">
        <v>666</v>
      </c>
      <c r="H317" s="451"/>
      <c r="I317" s="451"/>
      <c r="J317" s="451"/>
      <c r="K317" s="451"/>
      <c r="L317" s="451"/>
      <c r="M317" s="451"/>
      <c r="N317" s="451"/>
      <c r="O317" s="451"/>
      <c r="P317" s="451"/>
      <c r="Q317" s="451"/>
      <c r="R317" s="452"/>
      <c r="S317" s="512"/>
      <c r="T317" s="513"/>
      <c r="W317" s="449"/>
      <c r="X317" s="449"/>
    </row>
    <row r="318" spans="1:24" ht="244.15" customHeight="1" x14ac:dyDescent="0.2">
      <c r="A318" s="55"/>
      <c r="B318" s="271"/>
      <c r="C318" s="391"/>
      <c r="D318" s="391"/>
      <c r="E318" s="391"/>
      <c r="F318" s="273"/>
      <c r="G318" s="446" t="s">
        <v>667</v>
      </c>
      <c r="H318" s="447"/>
      <c r="I318" s="447"/>
      <c r="J318" s="447"/>
      <c r="K318" s="447"/>
      <c r="L318" s="447"/>
      <c r="M318" s="447"/>
      <c r="N318" s="447"/>
      <c r="O318" s="447"/>
      <c r="P318" s="447"/>
      <c r="Q318" s="447"/>
      <c r="R318" s="447"/>
      <c r="S318" s="512"/>
      <c r="T318" s="513"/>
      <c r="W318" s="449"/>
      <c r="X318" s="449"/>
    </row>
    <row r="319" spans="1:24" ht="270" customHeight="1" x14ac:dyDescent="0.2">
      <c r="B319" s="271"/>
      <c r="C319" s="391"/>
      <c r="D319" s="391"/>
      <c r="E319" s="391"/>
      <c r="F319" s="273"/>
      <c r="G319" s="446" t="s">
        <v>742</v>
      </c>
      <c r="H319" s="447"/>
      <c r="I319" s="447"/>
      <c r="J319" s="447"/>
      <c r="K319" s="447"/>
      <c r="L319" s="447"/>
      <c r="M319" s="447"/>
      <c r="N319" s="447"/>
      <c r="O319" s="447"/>
      <c r="P319" s="447"/>
      <c r="Q319" s="447"/>
      <c r="R319" s="447"/>
      <c r="S319" s="512"/>
      <c r="T319" s="513"/>
      <c r="W319" s="449"/>
      <c r="X319" s="449"/>
    </row>
    <row r="320" spans="1:24" ht="270" customHeight="1" x14ac:dyDescent="0.2">
      <c r="B320" s="271"/>
      <c r="C320" s="391"/>
      <c r="D320" s="391"/>
      <c r="E320" s="391"/>
      <c r="F320" s="273"/>
      <c r="G320" s="465" t="s">
        <v>668</v>
      </c>
      <c r="H320" s="466"/>
      <c r="I320" s="466"/>
      <c r="J320" s="466"/>
      <c r="K320" s="466"/>
      <c r="L320" s="466"/>
      <c r="M320" s="466"/>
      <c r="N320" s="466"/>
      <c r="O320" s="466"/>
      <c r="P320" s="466"/>
      <c r="Q320" s="466"/>
      <c r="R320" s="466"/>
      <c r="S320" s="512"/>
      <c r="T320" s="513"/>
      <c r="W320" s="449"/>
      <c r="X320" s="449"/>
    </row>
    <row r="321" spans="2:24" ht="232.15" customHeight="1" x14ac:dyDescent="0.2">
      <c r="B321" s="271"/>
      <c r="C321" s="391"/>
      <c r="D321" s="391"/>
      <c r="E321" s="391"/>
      <c r="F321" s="273"/>
      <c r="G321" s="446" t="s">
        <v>556</v>
      </c>
      <c r="H321" s="447"/>
      <c r="I321" s="447"/>
      <c r="J321" s="447"/>
      <c r="K321" s="447"/>
      <c r="L321" s="447"/>
      <c r="M321" s="447"/>
      <c r="N321" s="447"/>
      <c r="O321" s="447"/>
      <c r="P321" s="447"/>
      <c r="Q321" s="447"/>
      <c r="R321" s="447"/>
      <c r="S321" s="512"/>
      <c r="T321" s="513"/>
      <c r="W321" s="449"/>
      <c r="X321" s="449"/>
    </row>
    <row r="322" spans="2:24" ht="208.9" customHeight="1" x14ac:dyDescent="0.2">
      <c r="B322" s="271"/>
      <c r="C322" s="391"/>
      <c r="D322" s="391"/>
      <c r="E322" s="391"/>
      <c r="F322" s="273"/>
      <c r="G322" s="465" t="s">
        <v>669</v>
      </c>
      <c r="H322" s="466"/>
      <c r="I322" s="466"/>
      <c r="J322" s="466"/>
      <c r="K322" s="466"/>
      <c r="L322" s="466"/>
      <c r="M322" s="466"/>
      <c r="N322" s="466"/>
      <c r="O322" s="466"/>
      <c r="P322" s="466"/>
      <c r="Q322" s="466"/>
      <c r="R322" s="466"/>
      <c r="S322" s="512"/>
      <c r="T322" s="513"/>
      <c r="W322" s="449"/>
      <c r="X322" s="449"/>
    </row>
    <row r="323" spans="2:24" ht="210.6" customHeight="1" x14ac:dyDescent="0.2">
      <c r="B323" s="271"/>
      <c r="C323" s="391"/>
      <c r="D323" s="391"/>
      <c r="E323" s="391"/>
      <c r="F323" s="273"/>
      <c r="G323" s="446" t="s">
        <v>624</v>
      </c>
      <c r="H323" s="447"/>
      <c r="I323" s="447"/>
      <c r="J323" s="447"/>
      <c r="K323" s="447"/>
      <c r="L323" s="447"/>
      <c r="M323" s="447"/>
      <c r="N323" s="447"/>
      <c r="O323" s="447"/>
      <c r="P323" s="447"/>
      <c r="Q323" s="447"/>
      <c r="R323" s="448"/>
      <c r="S323" s="512"/>
      <c r="T323" s="513"/>
      <c r="W323" s="449"/>
      <c r="X323" s="449"/>
    </row>
    <row r="324" spans="2:24" ht="152.44999999999999" customHeight="1" x14ac:dyDescent="0.2">
      <c r="B324" s="271"/>
      <c r="C324" s="391"/>
      <c r="D324" s="391"/>
      <c r="E324" s="391"/>
      <c r="F324" s="273"/>
      <c r="G324" s="446" t="s">
        <v>670</v>
      </c>
      <c r="H324" s="447"/>
      <c r="I324" s="447"/>
      <c r="J324" s="447"/>
      <c r="K324" s="447"/>
      <c r="L324" s="447"/>
      <c r="M324" s="447"/>
      <c r="N324" s="447"/>
      <c r="O324" s="447"/>
      <c r="P324" s="447"/>
      <c r="Q324" s="447"/>
      <c r="R324" s="448"/>
      <c r="S324" s="512"/>
      <c r="T324" s="513"/>
      <c r="W324" s="449"/>
      <c r="X324" s="449"/>
    </row>
    <row r="325" spans="2:24" ht="250.9" customHeight="1" x14ac:dyDescent="0.2">
      <c r="B325" s="271"/>
      <c r="C325" s="391"/>
      <c r="D325" s="391"/>
      <c r="E325" s="391"/>
      <c r="F325" s="273"/>
      <c r="G325" s="446" t="s">
        <v>1130</v>
      </c>
      <c r="H325" s="455"/>
      <c r="I325" s="455"/>
      <c r="J325" s="455"/>
      <c r="K325" s="455"/>
      <c r="L325" s="455"/>
      <c r="M325" s="455"/>
      <c r="N325" s="455"/>
      <c r="O325" s="455"/>
      <c r="P325" s="455"/>
      <c r="Q325" s="455"/>
      <c r="R325" s="456"/>
      <c r="S325" s="512"/>
      <c r="T325" s="513"/>
      <c r="W325" s="449"/>
      <c r="X325" s="449"/>
    </row>
    <row r="326" spans="2:24" ht="341.45" customHeight="1" x14ac:dyDescent="0.2">
      <c r="B326" s="271"/>
      <c r="C326" s="391"/>
      <c r="D326" s="391"/>
      <c r="E326" s="391"/>
      <c r="F326" s="273"/>
      <c r="G326" s="446" t="s">
        <v>1131</v>
      </c>
      <c r="H326" s="447"/>
      <c r="I326" s="447"/>
      <c r="J326" s="447"/>
      <c r="K326" s="447"/>
      <c r="L326" s="447"/>
      <c r="M326" s="447"/>
      <c r="N326" s="447"/>
      <c r="O326" s="447"/>
      <c r="P326" s="447"/>
      <c r="Q326" s="447"/>
      <c r="R326" s="447"/>
      <c r="S326" s="512"/>
      <c r="T326" s="513"/>
      <c r="W326" s="449"/>
      <c r="X326" s="449"/>
    </row>
    <row r="327" spans="2:24" ht="408.6" customHeight="1" x14ac:dyDescent="0.2">
      <c r="B327" s="271"/>
      <c r="C327" s="391"/>
      <c r="D327" s="391"/>
      <c r="E327" s="391"/>
      <c r="F327" s="273"/>
      <c r="G327" s="459" t="s">
        <v>953</v>
      </c>
      <c r="H327" s="460"/>
      <c r="I327" s="460"/>
      <c r="J327" s="460"/>
      <c r="K327" s="460"/>
      <c r="L327" s="460"/>
      <c r="M327" s="460"/>
      <c r="N327" s="460"/>
      <c r="O327" s="460"/>
      <c r="P327" s="460"/>
      <c r="Q327" s="460"/>
      <c r="R327" s="461"/>
      <c r="S327" s="512"/>
      <c r="T327" s="513"/>
      <c r="W327" s="449"/>
      <c r="X327" s="449"/>
    </row>
    <row r="328" spans="2:24" ht="96" customHeight="1" x14ac:dyDescent="0.2">
      <c r="B328" s="271"/>
      <c r="C328" s="391"/>
      <c r="D328" s="391"/>
      <c r="E328" s="391"/>
      <c r="F328" s="273"/>
      <c r="G328" s="462"/>
      <c r="H328" s="463"/>
      <c r="I328" s="463"/>
      <c r="J328" s="463"/>
      <c r="K328" s="463"/>
      <c r="L328" s="463"/>
      <c r="M328" s="463"/>
      <c r="N328" s="463"/>
      <c r="O328" s="463"/>
      <c r="P328" s="463"/>
      <c r="Q328" s="463"/>
      <c r="R328" s="464"/>
      <c r="S328" s="512"/>
      <c r="T328" s="513"/>
      <c r="W328" s="449"/>
      <c r="X328" s="449"/>
    </row>
    <row r="329" spans="2:24" ht="223.9" customHeight="1" x14ac:dyDescent="0.2">
      <c r="B329" s="271"/>
      <c r="C329" s="391"/>
      <c r="D329" s="391"/>
      <c r="E329" s="391"/>
      <c r="F329" s="273"/>
      <c r="G329" s="446" t="s">
        <v>998</v>
      </c>
      <c r="H329" s="447"/>
      <c r="I329" s="447"/>
      <c r="J329" s="447"/>
      <c r="K329" s="447"/>
      <c r="L329" s="447"/>
      <c r="M329" s="447"/>
      <c r="N329" s="447"/>
      <c r="O329" s="447"/>
      <c r="P329" s="447"/>
      <c r="Q329" s="447"/>
      <c r="R329" s="447"/>
      <c r="S329" s="512"/>
      <c r="T329" s="513"/>
      <c r="W329" s="449"/>
      <c r="X329" s="449"/>
    </row>
    <row r="330" spans="2:24" ht="313.89999999999998" customHeight="1" x14ac:dyDescent="0.2">
      <c r="B330" s="271"/>
      <c r="C330" s="391"/>
      <c r="D330" s="391"/>
      <c r="E330" s="391"/>
      <c r="F330" s="273"/>
      <c r="G330" s="446" t="s">
        <v>1132</v>
      </c>
      <c r="H330" s="447"/>
      <c r="I330" s="447"/>
      <c r="J330" s="447"/>
      <c r="K330" s="447"/>
      <c r="L330" s="447"/>
      <c r="M330" s="447"/>
      <c r="N330" s="447"/>
      <c r="O330" s="447"/>
      <c r="P330" s="447"/>
      <c r="Q330" s="447"/>
      <c r="R330" s="448"/>
      <c r="S330" s="512"/>
      <c r="T330" s="513"/>
      <c r="W330" s="449"/>
      <c r="X330" s="449"/>
    </row>
    <row r="331" spans="2:24" ht="381" customHeight="1" x14ac:dyDescent="0.2">
      <c r="B331" s="271"/>
      <c r="C331" s="391"/>
      <c r="D331" s="391"/>
      <c r="E331" s="391"/>
      <c r="F331" s="273"/>
      <c r="G331" s="446" t="s">
        <v>1133</v>
      </c>
      <c r="H331" s="455"/>
      <c r="I331" s="455"/>
      <c r="J331" s="455"/>
      <c r="K331" s="455"/>
      <c r="L331" s="455"/>
      <c r="M331" s="455"/>
      <c r="N331" s="455"/>
      <c r="O331" s="455"/>
      <c r="P331" s="455"/>
      <c r="Q331" s="455"/>
      <c r="R331" s="456"/>
      <c r="S331" s="512"/>
      <c r="T331" s="513"/>
      <c r="W331" s="449"/>
      <c r="X331" s="449"/>
    </row>
    <row r="332" spans="2:24" ht="408.6" customHeight="1" x14ac:dyDescent="0.2">
      <c r="B332" s="271"/>
      <c r="C332" s="391"/>
      <c r="D332" s="391"/>
      <c r="E332" s="391"/>
      <c r="F332" s="273"/>
      <c r="G332" s="459" t="s">
        <v>954</v>
      </c>
      <c r="H332" s="460"/>
      <c r="I332" s="460"/>
      <c r="J332" s="460"/>
      <c r="K332" s="460"/>
      <c r="L332" s="460"/>
      <c r="M332" s="460"/>
      <c r="N332" s="460"/>
      <c r="O332" s="460"/>
      <c r="P332" s="460"/>
      <c r="Q332" s="460"/>
      <c r="R332" s="461"/>
      <c r="S332" s="512"/>
      <c r="T332" s="513"/>
      <c r="W332" s="449"/>
      <c r="X332" s="449"/>
    </row>
    <row r="333" spans="2:24" ht="127.9" customHeight="1" x14ac:dyDescent="0.2">
      <c r="B333" s="271"/>
      <c r="C333" s="391"/>
      <c r="D333" s="391"/>
      <c r="E333" s="391"/>
      <c r="F333" s="273"/>
      <c r="G333" s="462"/>
      <c r="H333" s="463"/>
      <c r="I333" s="463"/>
      <c r="J333" s="463"/>
      <c r="K333" s="463"/>
      <c r="L333" s="463"/>
      <c r="M333" s="463"/>
      <c r="N333" s="463"/>
      <c r="O333" s="463"/>
      <c r="P333" s="463"/>
      <c r="Q333" s="463"/>
      <c r="R333" s="464"/>
      <c r="S333" s="512"/>
      <c r="T333" s="513"/>
      <c r="W333" s="449"/>
      <c r="X333" s="449"/>
    </row>
    <row r="334" spans="2:24" ht="363.6" customHeight="1" x14ac:dyDescent="0.2">
      <c r="B334" s="271"/>
      <c r="C334" s="391"/>
      <c r="D334" s="391"/>
      <c r="E334" s="391"/>
      <c r="F334" s="273"/>
      <c r="G334" s="443" t="s">
        <v>671</v>
      </c>
      <c r="H334" s="444"/>
      <c r="I334" s="444"/>
      <c r="J334" s="444"/>
      <c r="K334" s="444"/>
      <c r="L334" s="444"/>
      <c r="M334" s="444"/>
      <c r="N334" s="444"/>
      <c r="O334" s="444"/>
      <c r="P334" s="444"/>
      <c r="Q334" s="444"/>
      <c r="R334" s="445"/>
      <c r="S334" s="512"/>
      <c r="T334" s="513"/>
      <c r="W334" s="449"/>
      <c r="X334" s="449"/>
    </row>
    <row r="335" spans="2:24" ht="201" customHeight="1" x14ac:dyDescent="0.2">
      <c r="B335" s="271"/>
      <c r="C335" s="391"/>
      <c r="D335" s="391"/>
      <c r="E335" s="391"/>
      <c r="F335" s="273"/>
      <c r="G335" s="446" t="s">
        <v>743</v>
      </c>
      <c r="H335" s="447"/>
      <c r="I335" s="447"/>
      <c r="J335" s="447"/>
      <c r="K335" s="447"/>
      <c r="L335" s="447"/>
      <c r="M335" s="447"/>
      <c r="N335" s="447"/>
      <c r="O335" s="447"/>
      <c r="P335" s="447"/>
      <c r="Q335" s="447"/>
      <c r="R335" s="447"/>
      <c r="S335" s="512"/>
      <c r="T335" s="513"/>
      <c r="W335" s="449"/>
      <c r="X335" s="449"/>
    </row>
    <row r="336" spans="2:24" ht="201" customHeight="1" x14ac:dyDescent="0.2">
      <c r="B336" s="271"/>
      <c r="C336" s="391"/>
      <c r="D336" s="391"/>
      <c r="E336" s="391"/>
      <c r="F336" s="273"/>
      <c r="G336" s="457" t="s">
        <v>909</v>
      </c>
      <c r="H336" s="458"/>
      <c r="I336" s="458"/>
      <c r="J336" s="458"/>
      <c r="K336" s="458"/>
      <c r="L336" s="458"/>
      <c r="M336" s="458"/>
      <c r="N336" s="458"/>
      <c r="O336" s="458"/>
      <c r="P336" s="458"/>
      <c r="Q336" s="458"/>
      <c r="R336" s="458"/>
      <c r="S336" s="512"/>
      <c r="T336" s="513"/>
      <c r="W336" s="449"/>
      <c r="X336" s="449"/>
    </row>
    <row r="337" spans="2:24" ht="293.45" customHeight="1" x14ac:dyDescent="0.2">
      <c r="B337" s="271"/>
      <c r="C337" s="391"/>
      <c r="D337" s="391"/>
      <c r="E337" s="391"/>
      <c r="F337" s="273"/>
      <c r="G337" s="446" t="s">
        <v>1134</v>
      </c>
      <c r="H337" s="455"/>
      <c r="I337" s="455"/>
      <c r="J337" s="455"/>
      <c r="K337" s="455"/>
      <c r="L337" s="455"/>
      <c r="M337" s="455"/>
      <c r="N337" s="455"/>
      <c r="O337" s="455"/>
      <c r="P337" s="455"/>
      <c r="Q337" s="455"/>
      <c r="R337" s="456"/>
      <c r="S337" s="512"/>
      <c r="T337" s="513"/>
      <c r="W337" s="449"/>
      <c r="X337" s="449"/>
    </row>
    <row r="338" spans="2:24" ht="280.14999999999998" customHeight="1" x14ac:dyDescent="0.2">
      <c r="B338" s="271"/>
      <c r="C338" s="391"/>
      <c r="D338" s="391"/>
      <c r="E338" s="391"/>
      <c r="F338" s="273"/>
      <c r="G338" s="446" t="s">
        <v>1145</v>
      </c>
      <c r="H338" s="455"/>
      <c r="I338" s="455"/>
      <c r="J338" s="455"/>
      <c r="K338" s="455"/>
      <c r="L338" s="455"/>
      <c r="M338" s="455"/>
      <c r="N338" s="455"/>
      <c r="O338" s="455"/>
      <c r="P338" s="455"/>
      <c r="Q338" s="455"/>
      <c r="R338" s="456"/>
      <c r="S338" s="512"/>
      <c r="T338" s="513"/>
      <c r="W338" s="449"/>
      <c r="X338" s="449"/>
    </row>
    <row r="339" spans="2:24" ht="408.6" customHeight="1" x14ac:dyDescent="0.2">
      <c r="B339" s="271"/>
      <c r="C339" s="391"/>
      <c r="D339" s="391"/>
      <c r="E339" s="391"/>
      <c r="F339" s="273"/>
      <c r="G339" s="459" t="s">
        <v>1135</v>
      </c>
      <c r="H339" s="460"/>
      <c r="I339" s="460"/>
      <c r="J339" s="460"/>
      <c r="K339" s="460"/>
      <c r="L339" s="460"/>
      <c r="M339" s="460"/>
      <c r="N339" s="460"/>
      <c r="O339" s="460"/>
      <c r="P339" s="460"/>
      <c r="Q339" s="460"/>
      <c r="R339" s="461"/>
      <c r="S339" s="512"/>
      <c r="T339" s="513"/>
      <c r="W339" s="449"/>
      <c r="X339" s="449"/>
    </row>
    <row r="340" spans="2:24" ht="104.45" customHeight="1" x14ac:dyDescent="0.2">
      <c r="B340" s="271"/>
      <c r="C340" s="391"/>
      <c r="D340" s="391"/>
      <c r="E340" s="391"/>
      <c r="F340" s="273"/>
      <c r="G340" s="462"/>
      <c r="H340" s="463"/>
      <c r="I340" s="463"/>
      <c r="J340" s="463"/>
      <c r="K340" s="463"/>
      <c r="L340" s="463"/>
      <c r="M340" s="463"/>
      <c r="N340" s="463"/>
      <c r="O340" s="463"/>
      <c r="P340" s="463"/>
      <c r="Q340" s="463"/>
      <c r="R340" s="464"/>
      <c r="S340" s="512"/>
      <c r="T340" s="513"/>
      <c r="W340" s="449"/>
      <c r="X340" s="449"/>
    </row>
    <row r="341" spans="2:24" ht="205.9" customHeight="1" x14ac:dyDescent="0.2">
      <c r="B341" s="271"/>
      <c r="C341" s="391"/>
      <c r="D341" s="391"/>
      <c r="E341" s="391"/>
      <c r="F341" s="273"/>
      <c r="G341" s="446" t="s">
        <v>656</v>
      </c>
      <c r="H341" s="447"/>
      <c r="I341" s="447"/>
      <c r="J341" s="447"/>
      <c r="K341" s="447"/>
      <c r="L341" s="447"/>
      <c r="M341" s="447"/>
      <c r="N341" s="447"/>
      <c r="O341" s="447"/>
      <c r="P341" s="447"/>
      <c r="Q341" s="447"/>
      <c r="R341" s="448"/>
      <c r="S341" s="512"/>
      <c r="T341" s="513"/>
      <c r="W341" s="449"/>
      <c r="X341" s="449"/>
    </row>
    <row r="342" spans="2:24" ht="301.14999999999998" customHeight="1" x14ac:dyDescent="0.2">
      <c r="B342" s="271"/>
      <c r="C342" s="391"/>
      <c r="D342" s="391"/>
      <c r="E342" s="391"/>
      <c r="F342" s="273"/>
      <c r="G342" s="446" t="s">
        <v>1136</v>
      </c>
      <c r="H342" s="447"/>
      <c r="I342" s="447"/>
      <c r="J342" s="447"/>
      <c r="K342" s="447"/>
      <c r="L342" s="447"/>
      <c r="M342" s="447"/>
      <c r="N342" s="447"/>
      <c r="O342" s="447"/>
      <c r="P342" s="447"/>
      <c r="Q342" s="447"/>
      <c r="R342" s="448"/>
      <c r="S342" s="512"/>
      <c r="T342" s="513"/>
      <c r="W342" s="449"/>
      <c r="X342" s="449"/>
    </row>
    <row r="343" spans="2:24" ht="156" customHeight="1" x14ac:dyDescent="0.2">
      <c r="B343" s="271"/>
      <c r="C343" s="391"/>
      <c r="D343" s="391"/>
      <c r="E343" s="391"/>
      <c r="F343" s="273"/>
      <c r="G343" s="443" t="s">
        <v>625</v>
      </c>
      <c r="H343" s="455"/>
      <c r="I343" s="455"/>
      <c r="J343" s="455"/>
      <c r="K343" s="455"/>
      <c r="L343" s="455"/>
      <c r="M343" s="455"/>
      <c r="N343" s="455"/>
      <c r="O343" s="455"/>
      <c r="P343" s="455"/>
      <c r="Q343" s="455"/>
      <c r="R343" s="456"/>
      <c r="S343" s="512"/>
      <c r="T343" s="513"/>
      <c r="W343" s="449"/>
      <c r="X343" s="449"/>
    </row>
    <row r="344" spans="2:24" ht="231.6" customHeight="1" x14ac:dyDescent="0.2">
      <c r="B344" s="271"/>
      <c r="C344" s="391"/>
      <c r="D344" s="391"/>
      <c r="E344" s="391"/>
      <c r="F344" s="273"/>
      <c r="G344" s="446" t="s">
        <v>672</v>
      </c>
      <c r="H344" s="447"/>
      <c r="I344" s="447"/>
      <c r="J344" s="447"/>
      <c r="K344" s="447"/>
      <c r="L344" s="447"/>
      <c r="M344" s="447"/>
      <c r="N344" s="447"/>
      <c r="O344" s="447"/>
      <c r="P344" s="447"/>
      <c r="Q344" s="447"/>
      <c r="R344" s="448"/>
      <c r="S344" s="512"/>
      <c r="T344" s="513"/>
      <c r="W344" s="449"/>
      <c r="X344" s="449"/>
    </row>
    <row r="345" spans="2:24" ht="303" customHeight="1" x14ac:dyDescent="0.2">
      <c r="B345" s="271"/>
      <c r="C345" s="391"/>
      <c r="D345" s="391"/>
      <c r="E345" s="391"/>
      <c r="F345" s="273"/>
      <c r="G345" s="446" t="s">
        <v>959</v>
      </c>
      <c r="H345" s="447"/>
      <c r="I345" s="447"/>
      <c r="J345" s="447"/>
      <c r="K345" s="447"/>
      <c r="L345" s="447"/>
      <c r="M345" s="447"/>
      <c r="N345" s="447"/>
      <c r="O345" s="447"/>
      <c r="P345" s="447"/>
      <c r="Q345" s="447"/>
      <c r="R345" s="448"/>
      <c r="S345" s="512"/>
      <c r="T345" s="513"/>
      <c r="W345" s="449"/>
      <c r="X345" s="449"/>
    </row>
    <row r="346" spans="2:24" ht="409.15" customHeight="1" x14ac:dyDescent="0.2">
      <c r="B346" s="271"/>
      <c r="C346" s="391"/>
      <c r="D346" s="391"/>
      <c r="E346" s="391"/>
      <c r="F346" s="273"/>
      <c r="G346" s="459" t="s">
        <v>1137</v>
      </c>
      <c r="H346" s="460"/>
      <c r="I346" s="460"/>
      <c r="J346" s="460"/>
      <c r="K346" s="460"/>
      <c r="L346" s="460"/>
      <c r="M346" s="460"/>
      <c r="N346" s="460"/>
      <c r="O346" s="460"/>
      <c r="P346" s="460"/>
      <c r="Q346" s="460"/>
      <c r="R346" s="461"/>
      <c r="S346" s="512"/>
      <c r="T346" s="513"/>
      <c r="W346" s="449"/>
      <c r="X346" s="449"/>
    </row>
    <row r="347" spans="2:24" ht="161.44999999999999" customHeight="1" x14ac:dyDescent="0.2">
      <c r="B347" s="271"/>
      <c r="C347" s="391"/>
      <c r="D347" s="391"/>
      <c r="E347" s="391"/>
      <c r="F347" s="273"/>
      <c r="G347" s="462"/>
      <c r="H347" s="463"/>
      <c r="I347" s="463"/>
      <c r="J347" s="463"/>
      <c r="K347" s="463"/>
      <c r="L347" s="463"/>
      <c r="M347" s="463"/>
      <c r="N347" s="463"/>
      <c r="O347" s="463"/>
      <c r="P347" s="463"/>
      <c r="Q347" s="463"/>
      <c r="R347" s="464"/>
      <c r="S347" s="512"/>
      <c r="T347" s="513"/>
      <c r="W347" s="449"/>
      <c r="X347" s="449"/>
    </row>
    <row r="348" spans="2:24" ht="408.6" customHeight="1" x14ac:dyDescent="0.2">
      <c r="B348" s="271"/>
      <c r="C348" s="391"/>
      <c r="D348" s="391"/>
      <c r="E348" s="391"/>
      <c r="F348" s="273"/>
      <c r="G348" s="459" t="s">
        <v>1138</v>
      </c>
      <c r="H348" s="460"/>
      <c r="I348" s="460"/>
      <c r="J348" s="460"/>
      <c r="K348" s="460"/>
      <c r="L348" s="460"/>
      <c r="M348" s="460"/>
      <c r="N348" s="460"/>
      <c r="O348" s="460"/>
      <c r="P348" s="460"/>
      <c r="Q348" s="460"/>
      <c r="R348" s="461"/>
      <c r="S348" s="512"/>
      <c r="T348" s="513"/>
      <c r="W348" s="449"/>
      <c r="X348" s="449"/>
    </row>
    <row r="349" spans="2:24" ht="105.6" customHeight="1" x14ac:dyDescent="0.2">
      <c r="B349" s="271"/>
      <c r="C349" s="391"/>
      <c r="D349" s="391"/>
      <c r="E349" s="391"/>
      <c r="F349" s="273"/>
      <c r="G349" s="462"/>
      <c r="H349" s="463"/>
      <c r="I349" s="463"/>
      <c r="J349" s="463"/>
      <c r="K349" s="463"/>
      <c r="L349" s="463"/>
      <c r="M349" s="463"/>
      <c r="N349" s="463"/>
      <c r="O349" s="463"/>
      <c r="P349" s="463"/>
      <c r="Q349" s="463"/>
      <c r="R349" s="464"/>
      <c r="S349" s="512"/>
      <c r="T349" s="513"/>
      <c r="W349" s="449"/>
      <c r="X349" s="449"/>
    </row>
    <row r="350" spans="2:24" ht="252.6" customHeight="1" x14ac:dyDescent="0.2">
      <c r="B350" s="271"/>
      <c r="C350" s="391"/>
      <c r="D350" s="391"/>
      <c r="E350" s="391"/>
      <c r="F350" s="273"/>
      <c r="G350" s="446" t="s">
        <v>960</v>
      </c>
      <c r="H350" s="447"/>
      <c r="I350" s="447"/>
      <c r="J350" s="447"/>
      <c r="K350" s="447"/>
      <c r="L350" s="447"/>
      <c r="M350" s="447"/>
      <c r="N350" s="447"/>
      <c r="O350" s="447"/>
      <c r="P350" s="447"/>
      <c r="Q350" s="447"/>
      <c r="R350" s="448"/>
      <c r="S350" s="512"/>
      <c r="T350" s="513"/>
      <c r="W350" s="449"/>
      <c r="X350" s="449"/>
    </row>
    <row r="351" spans="2:24" ht="143.44999999999999" customHeight="1" x14ac:dyDescent="0.2">
      <c r="B351" s="271"/>
      <c r="C351" s="391"/>
      <c r="D351" s="391"/>
      <c r="E351" s="391"/>
      <c r="F351" s="273"/>
      <c r="G351" s="446" t="s">
        <v>673</v>
      </c>
      <c r="H351" s="447"/>
      <c r="I351" s="447"/>
      <c r="J351" s="447"/>
      <c r="K351" s="447"/>
      <c r="L351" s="447"/>
      <c r="M351" s="447"/>
      <c r="N351" s="447"/>
      <c r="O351" s="447"/>
      <c r="P351" s="447"/>
      <c r="Q351" s="447"/>
      <c r="R351" s="448"/>
      <c r="S351" s="512"/>
      <c r="T351" s="513"/>
      <c r="W351" s="449"/>
      <c r="X351" s="449"/>
    </row>
    <row r="352" spans="2:24" ht="142.9" customHeight="1" x14ac:dyDescent="0.2">
      <c r="B352" s="271"/>
      <c r="C352" s="391"/>
      <c r="D352" s="391"/>
      <c r="E352" s="391"/>
      <c r="F352" s="273"/>
      <c r="G352" s="446" t="s">
        <v>1139</v>
      </c>
      <c r="H352" s="447"/>
      <c r="I352" s="447"/>
      <c r="J352" s="447"/>
      <c r="K352" s="447"/>
      <c r="L352" s="447"/>
      <c r="M352" s="447"/>
      <c r="N352" s="447"/>
      <c r="O352" s="447"/>
      <c r="P352" s="447"/>
      <c r="Q352" s="447"/>
      <c r="R352" s="448"/>
      <c r="S352" s="512"/>
      <c r="T352" s="513"/>
      <c r="W352" s="449"/>
      <c r="X352" s="449"/>
    </row>
    <row r="353" spans="2:24" ht="337.15" customHeight="1" x14ac:dyDescent="0.2">
      <c r="B353" s="271"/>
      <c r="C353" s="391"/>
      <c r="D353" s="391"/>
      <c r="E353" s="391"/>
      <c r="F353" s="273"/>
      <c r="G353" s="446" t="s">
        <v>1140</v>
      </c>
      <c r="H353" s="447"/>
      <c r="I353" s="447"/>
      <c r="J353" s="447"/>
      <c r="K353" s="447"/>
      <c r="L353" s="447"/>
      <c r="M353" s="447"/>
      <c r="N353" s="447"/>
      <c r="O353" s="447"/>
      <c r="P353" s="447"/>
      <c r="Q353" s="447"/>
      <c r="R353" s="448"/>
      <c r="S353" s="512"/>
      <c r="T353" s="513"/>
      <c r="W353" s="449"/>
      <c r="X353" s="449"/>
    </row>
    <row r="354" spans="2:24" ht="246.6" customHeight="1" x14ac:dyDescent="0.2">
      <c r="B354" s="271"/>
      <c r="C354" s="391"/>
      <c r="D354" s="391"/>
      <c r="E354" s="391"/>
      <c r="F354" s="273"/>
      <c r="G354" s="446" t="s">
        <v>1023</v>
      </c>
      <c r="H354" s="447"/>
      <c r="I354" s="447"/>
      <c r="J354" s="447"/>
      <c r="K354" s="447"/>
      <c r="L354" s="447"/>
      <c r="M354" s="447"/>
      <c r="N354" s="447"/>
      <c r="O354" s="447"/>
      <c r="P354" s="447"/>
      <c r="Q354" s="447"/>
      <c r="R354" s="448"/>
      <c r="S354" s="512"/>
      <c r="T354" s="513"/>
      <c r="W354" s="449"/>
      <c r="X354" s="449"/>
    </row>
    <row r="355" spans="2:24" ht="235.9" customHeight="1" x14ac:dyDescent="0.2">
      <c r="B355" s="271"/>
      <c r="C355" s="391"/>
      <c r="D355" s="391"/>
      <c r="E355" s="391"/>
      <c r="F355" s="273"/>
      <c r="G355" s="446" t="s">
        <v>1141</v>
      </c>
      <c r="H355" s="447"/>
      <c r="I355" s="447"/>
      <c r="J355" s="447"/>
      <c r="K355" s="447"/>
      <c r="L355" s="447"/>
      <c r="M355" s="447"/>
      <c r="N355" s="447"/>
      <c r="O355" s="447"/>
      <c r="P355" s="447"/>
      <c r="Q355" s="447"/>
      <c r="R355" s="448"/>
      <c r="S355" s="512"/>
      <c r="T355" s="513"/>
      <c r="W355" s="449"/>
      <c r="X355" s="449"/>
    </row>
    <row r="356" spans="2:24" ht="364.9" customHeight="1" x14ac:dyDescent="0.2">
      <c r="B356" s="271"/>
      <c r="C356" s="391"/>
      <c r="D356" s="391"/>
      <c r="E356" s="391"/>
      <c r="F356" s="273"/>
      <c r="G356" s="446" t="s">
        <v>999</v>
      </c>
      <c r="H356" s="447"/>
      <c r="I356" s="447"/>
      <c r="J356" s="447"/>
      <c r="K356" s="447"/>
      <c r="L356" s="447"/>
      <c r="M356" s="447"/>
      <c r="N356" s="447"/>
      <c r="O356" s="447"/>
      <c r="P356" s="447"/>
      <c r="Q356" s="447"/>
      <c r="R356" s="448"/>
      <c r="S356" s="512"/>
      <c r="T356" s="513"/>
      <c r="W356" s="449"/>
      <c r="X356" s="449"/>
    </row>
    <row r="357" spans="2:24" ht="330.6" customHeight="1" x14ac:dyDescent="0.2">
      <c r="B357" s="271"/>
      <c r="C357" s="391"/>
      <c r="D357" s="391"/>
      <c r="E357" s="391"/>
      <c r="F357" s="273"/>
      <c r="G357" s="446" t="s">
        <v>674</v>
      </c>
      <c r="H357" s="447"/>
      <c r="I357" s="447"/>
      <c r="J357" s="447"/>
      <c r="K357" s="447"/>
      <c r="L357" s="447"/>
      <c r="M357" s="447"/>
      <c r="N357" s="447"/>
      <c r="O357" s="447"/>
      <c r="P357" s="447"/>
      <c r="Q357" s="447"/>
      <c r="R357" s="448"/>
      <c r="S357" s="512"/>
      <c r="T357" s="513"/>
      <c r="W357" s="449"/>
      <c r="X357" s="449"/>
    </row>
    <row r="358" spans="2:24" ht="252" customHeight="1" x14ac:dyDescent="0.2">
      <c r="B358" s="271"/>
      <c r="C358" s="391"/>
      <c r="D358" s="391"/>
      <c r="E358" s="391"/>
      <c r="F358" s="273"/>
      <c r="G358" s="446" t="s">
        <v>675</v>
      </c>
      <c r="H358" s="447"/>
      <c r="I358" s="447"/>
      <c r="J358" s="447"/>
      <c r="K358" s="447"/>
      <c r="L358" s="447"/>
      <c r="M358" s="447"/>
      <c r="N358" s="447"/>
      <c r="O358" s="447"/>
      <c r="P358" s="447"/>
      <c r="Q358" s="447"/>
      <c r="R358" s="448"/>
      <c r="S358" s="512"/>
      <c r="T358" s="513"/>
      <c r="W358" s="449"/>
      <c r="X358" s="449"/>
    </row>
    <row r="359" spans="2:24" ht="220.9" customHeight="1" x14ac:dyDescent="0.2">
      <c r="B359" s="271"/>
      <c r="C359" s="391"/>
      <c r="D359" s="391"/>
      <c r="E359" s="391"/>
      <c r="F359" s="273"/>
      <c r="G359" s="446" t="s">
        <v>676</v>
      </c>
      <c r="H359" s="447"/>
      <c r="I359" s="447"/>
      <c r="J359" s="447"/>
      <c r="K359" s="447"/>
      <c r="L359" s="447"/>
      <c r="M359" s="447"/>
      <c r="N359" s="447"/>
      <c r="O359" s="447"/>
      <c r="P359" s="447"/>
      <c r="Q359" s="447"/>
      <c r="R359" s="448"/>
      <c r="S359" s="512"/>
      <c r="T359" s="513"/>
      <c r="W359" s="449"/>
      <c r="X359" s="449"/>
    </row>
    <row r="360" spans="2:24" ht="129" customHeight="1" x14ac:dyDescent="0.2">
      <c r="B360" s="271"/>
      <c r="C360" s="391"/>
      <c r="D360" s="391"/>
      <c r="E360" s="391"/>
      <c r="F360" s="273"/>
      <c r="G360" s="446" t="s">
        <v>677</v>
      </c>
      <c r="H360" s="447"/>
      <c r="I360" s="447"/>
      <c r="J360" s="447"/>
      <c r="K360" s="447"/>
      <c r="L360" s="447"/>
      <c r="M360" s="447"/>
      <c r="N360" s="447"/>
      <c r="O360" s="447"/>
      <c r="P360" s="447"/>
      <c r="Q360" s="447"/>
      <c r="R360" s="448"/>
      <c r="S360" s="512"/>
      <c r="T360" s="513"/>
      <c r="W360" s="449"/>
      <c r="X360" s="449"/>
    </row>
    <row r="361" spans="2:24" ht="115.9" customHeight="1" x14ac:dyDescent="0.2">
      <c r="B361" s="271"/>
      <c r="C361" s="391"/>
      <c r="D361" s="391"/>
      <c r="E361" s="391"/>
      <c r="F361" s="273"/>
      <c r="G361" s="446" t="s">
        <v>1142</v>
      </c>
      <c r="H361" s="447"/>
      <c r="I361" s="447"/>
      <c r="J361" s="447"/>
      <c r="K361" s="447"/>
      <c r="L361" s="447"/>
      <c r="M361" s="447"/>
      <c r="N361" s="447"/>
      <c r="O361" s="447"/>
      <c r="P361" s="447"/>
      <c r="Q361" s="447"/>
      <c r="R361" s="448"/>
      <c r="S361" s="129"/>
      <c r="T361" s="128"/>
      <c r="W361" s="127"/>
      <c r="X361" s="127"/>
    </row>
    <row r="362" spans="2:24" ht="409.15" customHeight="1" x14ac:dyDescent="0.2">
      <c r="B362" s="271"/>
      <c r="C362" s="391"/>
      <c r="D362" s="391"/>
      <c r="E362" s="391"/>
      <c r="F362" s="273"/>
      <c r="G362" s="459" t="s">
        <v>1143</v>
      </c>
      <c r="H362" s="460"/>
      <c r="I362" s="460"/>
      <c r="J362" s="460"/>
      <c r="K362" s="460"/>
      <c r="L362" s="460"/>
      <c r="M362" s="460"/>
      <c r="N362" s="460"/>
      <c r="O362" s="460"/>
      <c r="P362" s="460"/>
      <c r="Q362" s="460"/>
      <c r="R362" s="461"/>
      <c r="S362" s="129"/>
      <c r="T362" s="132"/>
      <c r="W362" s="131"/>
      <c r="X362" s="131"/>
    </row>
    <row r="363" spans="2:24" ht="171" customHeight="1" thickBot="1" x14ac:dyDescent="0.25">
      <c r="B363" s="271"/>
      <c r="C363" s="391"/>
      <c r="D363" s="391"/>
      <c r="E363" s="391"/>
      <c r="F363" s="273"/>
      <c r="G363" s="481"/>
      <c r="H363" s="482"/>
      <c r="I363" s="482"/>
      <c r="J363" s="482"/>
      <c r="K363" s="482"/>
      <c r="L363" s="482"/>
      <c r="M363" s="482"/>
      <c r="N363" s="482"/>
      <c r="O363" s="482"/>
      <c r="P363" s="482"/>
      <c r="Q363" s="482"/>
      <c r="R363" s="483"/>
      <c r="S363" s="129"/>
      <c r="T363" s="132"/>
      <c r="W363" s="131"/>
      <c r="X363" s="131"/>
    </row>
    <row r="364" spans="2:24" ht="244.15" customHeight="1" x14ac:dyDescent="0.2">
      <c r="B364" s="274"/>
      <c r="C364" s="275"/>
      <c r="D364" s="275"/>
      <c r="E364" s="275"/>
      <c r="F364" s="276"/>
      <c r="G364" s="484" t="s">
        <v>1144</v>
      </c>
      <c r="H364" s="485"/>
      <c r="I364" s="485"/>
      <c r="J364" s="485"/>
      <c r="K364" s="485"/>
      <c r="L364" s="485"/>
      <c r="M364" s="485"/>
      <c r="N364" s="485"/>
      <c r="O364" s="485"/>
      <c r="P364" s="485"/>
      <c r="Q364" s="485"/>
      <c r="R364" s="486"/>
      <c r="S364" s="129"/>
      <c r="T364" s="132"/>
      <c r="W364" s="131"/>
      <c r="X364" s="131"/>
    </row>
    <row r="365" spans="2:24" ht="114.6" customHeight="1" x14ac:dyDescent="0.2">
      <c r="B365" s="305" t="s">
        <v>745</v>
      </c>
      <c r="C365" s="306"/>
      <c r="D365" s="306"/>
      <c r="E365" s="306"/>
      <c r="F365" s="306"/>
      <c r="G365" s="471" t="s">
        <v>912</v>
      </c>
      <c r="H365" s="471"/>
      <c r="I365" s="471"/>
      <c r="J365" s="471"/>
      <c r="K365" s="471"/>
      <c r="L365" s="471"/>
      <c r="M365" s="471"/>
      <c r="N365" s="471"/>
      <c r="O365" s="471"/>
      <c r="P365" s="471"/>
      <c r="Q365" s="471"/>
      <c r="R365" s="471"/>
      <c r="S365" s="472"/>
      <c r="T365" s="473"/>
    </row>
    <row r="366" spans="2:24" ht="169.9" customHeight="1" x14ac:dyDescent="0.2">
      <c r="B366" s="305" t="s">
        <v>746</v>
      </c>
      <c r="C366" s="306"/>
      <c r="D366" s="306"/>
      <c r="E366" s="306"/>
      <c r="F366" s="306"/>
      <c r="G366" s="400" t="s">
        <v>913</v>
      </c>
      <c r="H366" s="400"/>
      <c r="I366" s="400"/>
      <c r="J366" s="400"/>
      <c r="K366" s="400"/>
      <c r="L366" s="400"/>
      <c r="M366" s="400"/>
      <c r="N366" s="400"/>
      <c r="O366" s="400"/>
      <c r="P366" s="400"/>
      <c r="Q366" s="400"/>
      <c r="R366" s="400"/>
      <c r="S366" s="474"/>
      <c r="T366" s="475"/>
    </row>
    <row r="367" spans="2:24" ht="169.15" customHeight="1" x14ac:dyDescent="0.2">
      <c r="B367" s="305" t="s">
        <v>747</v>
      </c>
      <c r="C367" s="306"/>
      <c r="D367" s="306"/>
      <c r="E367" s="306"/>
      <c r="F367" s="306"/>
      <c r="G367" s="400" t="s">
        <v>914</v>
      </c>
      <c r="H367" s="400"/>
      <c r="I367" s="400"/>
      <c r="J367" s="400"/>
      <c r="K367" s="400"/>
      <c r="L367" s="400"/>
      <c r="M367" s="400"/>
      <c r="N367" s="400"/>
      <c r="O367" s="400"/>
      <c r="P367" s="400"/>
      <c r="Q367" s="400"/>
      <c r="R367" s="400"/>
      <c r="S367" s="474"/>
      <c r="T367" s="475"/>
    </row>
    <row r="368" spans="2:24" ht="93.6" customHeight="1" x14ac:dyDescent="0.2">
      <c r="B368" s="305" t="s">
        <v>748</v>
      </c>
      <c r="C368" s="306"/>
      <c r="D368" s="306"/>
      <c r="E368" s="306"/>
      <c r="F368" s="306"/>
      <c r="G368" s="400" t="s">
        <v>910</v>
      </c>
      <c r="H368" s="400"/>
      <c r="I368" s="400"/>
      <c r="J368" s="400"/>
      <c r="K368" s="400"/>
      <c r="L368" s="400"/>
      <c r="M368" s="400"/>
      <c r="N368" s="400"/>
      <c r="O368" s="400"/>
      <c r="P368" s="400"/>
      <c r="Q368" s="400"/>
      <c r="R368" s="400"/>
      <c r="S368" s="474"/>
      <c r="T368" s="475"/>
    </row>
    <row r="369" spans="1:20" ht="103.9" customHeight="1" x14ac:dyDescent="0.2">
      <c r="B369" s="305" t="s">
        <v>640</v>
      </c>
      <c r="C369" s="306"/>
      <c r="D369" s="306"/>
      <c r="E369" s="306"/>
      <c r="F369" s="306"/>
      <c r="G369" s="400" t="s">
        <v>915</v>
      </c>
      <c r="H369" s="400"/>
      <c r="I369" s="400"/>
      <c r="J369" s="400"/>
      <c r="K369" s="400"/>
      <c r="L369" s="400"/>
      <c r="M369" s="400"/>
      <c r="N369" s="400"/>
      <c r="O369" s="400"/>
      <c r="P369" s="400"/>
      <c r="Q369" s="400"/>
      <c r="R369" s="400"/>
      <c r="S369" s="474"/>
      <c r="T369" s="475"/>
    </row>
    <row r="370" spans="1:20" ht="180" customHeight="1" x14ac:dyDescent="0.2">
      <c r="B370" s="305" t="s">
        <v>740</v>
      </c>
      <c r="C370" s="306"/>
      <c r="D370" s="306"/>
      <c r="E370" s="306"/>
      <c r="F370" s="306"/>
      <c r="G370" s="400" t="s">
        <v>1146</v>
      </c>
      <c r="H370" s="400"/>
      <c r="I370" s="400"/>
      <c r="J370" s="400"/>
      <c r="K370" s="400"/>
      <c r="L370" s="400"/>
      <c r="M370" s="400"/>
      <c r="N370" s="400"/>
      <c r="O370" s="400"/>
      <c r="P370" s="400"/>
      <c r="Q370" s="400"/>
      <c r="R370" s="400"/>
      <c r="S370" s="474"/>
      <c r="T370" s="475"/>
    </row>
    <row r="371" spans="1:20" ht="111.6" customHeight="1" x14ac:dyDescent="0.2">
      <c r="B371" s="305" t="s">
        <v>744</v>
      </c>
      <c r="C371" s="306"/>
      <c r="D371" s="306"/>
      <c r="E371" s="306"/>
      <c r="F371" s="306"/>
      <c r="G371" s="400" t="s">
        <v>1147</v>
      </c>
      <c r="H371" s="400"/>
      <c r="I371" s="400"/>
      <c r="J371" s="400"/>
      <c r="K371" s="400"/>
      <c r="L371" s="400"/>
      <c r="M371" s="400"/>
      <c r="N371" s="400"/>
      <c r="O371" s="400"/>
      <c r="P371" s="400"/>
      <c r="Q371" s="400"/>
      <c r="R371" s="400"/>
      <c r="S371" s="476"/>
      <c r="T371" s="477"/>
    </row>
    <row r="372" spans="1:20" ht="112.15" customHeight="1" x14ac:dyDescent="0.2">
      <c r="B372" s="305" t="s">
        <v>955</v>
      </c>
      <c r="C372" s="306"/>
      <c r="D372" s="306"/>
      <c r="E372" s="306"/>
      <c r="F372" s="307"/>
      <c r="G372" s="400" t="s">
        <v>1148</v>
      </c>
      <c r="H372" s="400"/>
      <c r="I372" s="400"/>
      <c r="J372" s="400"/>
      <c r="K372" s="400"/>
      <c r="L372" s="400"/>
      <c r="M372" s="400"/>
      <c r="N372" s="400"/>
      <c r="O372" s="400"/>
      <c r="P372" s="400"/>
      <c r="Q372" s="400"/>
      <c r="R372" s="400"/>
      <c r="S372" s="151"/>
      <c r="T372" s="150"/>
    </row>
    <row r="373" spans="1:20" ht="89.45" customHeight="1" x14ac:dyDescent="0.2">
      <c r="B373" s="305" t="s">
        <v>956</v>
      </c>
      <c r="C373" s="306"/>
      <c r="D373" s="306"/>
      <c r="E373" s="306"/>
      <c r="F373" s="307"/>
      <c r="G373" s="400" t="s">
        <v>1149</v>
      </c>
      <c r="H373" s="400"/>
      <c r="I373" s="400"/>
      <c r="J373" s="400"/>
      <c r="K373" s="400"/>
      <c r="L373" s="400"/>
      <c r="M373" s="400"/>
      <c r="N373" s="400"/>
      <c r="O373" s="400"/>
      <c r="P373" s="400"/>
      <c r="Q373" s="400"/>
      <c r="R373" s="400"/>
      <c r="S373" s="151"/>
      <c r="T373" s="150"/>
    </row>
    <row r="374" spans="1:20" ht="89.45" customHeight="1" x14ac:dyDescent="0.2">
      <c r="B374" s="305" t="s">
        <v>1000</v>
      </c>
      <c r="C374" s="306"/>
      <c r="D374" s="306"/>
      <c r="E374" s="306"/>
      <c r="F374" s="307"/>
      <c r="G374" s="400" t="s">
        <v>1150</v>
      </c>
      <c r="H374" s="400"/>
      <c r="I374" s="400"/>
      <c r="J374" s="400"/>
      <c r="K374" s="400"/>
      <c r="L374" s="400"/>
      <c r="M374" s="400"/>
      <c r="N374" s="400"/>
      <c r="O374" s="400"/>
      <c r="P374" s="400"/>
      <c r="Q374" s="400"/>
      <c r="R374" s="400"/>
      <c r="S374" s="151"/>
      <c r="T374" s="152"/>
    </row>
    <row r="375" spans="1:20" ht="15" customHeight="1" x14ac:dyDescent="0.2">
      <c r="B375" s="493" t="s">
        <v>112</v>
      </c>
      <c r="C375" s="494"/>
      <c r="D375" s="494"/>
      <c r="E375" s="494"/>
      <c r="F375" s="494"/>
      <c r="G375" s="494"/>
      <c r="H375" s="494"/>
      <c r="I375" s="494"/>
      <c r="J375" s="494"/>
      <c r="K375" s="494"/>
      <c r="L375" s="494"/>
      <c r="M375" s="494"/>
      <c r="N375" s="494"/>
      <c r="O375" s="494"/>
      <c r="P375" s="494"/>
      <c r="Q375" s="494"/>
      <c r="R375" s="494"/>
      <c r="S375" s="494"/>
      <c r="T375" s="495"/>
    </row>
    <row r="376" spans="1:20" ht="15" customHeight="1" x14ac:dyDescent="0.2">
      <c r="B376" s="436" t="s">
        <v>47</v>
      </c>
      <c r="C376" s="437"/>
      <c r="D376" s="437"/>
      <c r="E376" s="437"/>
      <c r="F376" s="438"/>
      <c r="G376" s="312" t="s">
        <v>103</v>
      </c>
      <c r="H376" s="490"/>
      <c r="I376" s="490"/>
      <c r="J376" s="490"/>
      <c r="K376" s="490"/>
      <c r="L376" s="490"/>
      <c r="M376" s="490"/>
      <c r="N376" s="490"/>
      <c r="O376" s="490"/>
      <c r="P376" s="490"/>
      <c r="Q376" s="490"/>
      <c r="R376" s="313"/>
      <c r="S376" s="312" t="s">
        <v>104</v>
      </c>
      <c r="T376" s="313"/>
    </row>
    <row r="377" spans="1:20" ht="133.15" customHeight="1" x14ac:dyDescent="0.2">
      <c r="A377" s="56"/>
      <c r="B377" s="248" t="s">
        <v>633</v>
      </c>
      <c r="C377" s="248"/>
      <c r="D377" s="248"/>
      <c r="E377" s="248"/>
      <c r="F377" s="248"/>
      <c r="G377" s="492" t="s">
        <v>1184</v>
      </c>
      <c r="H377" s="492"/>
      <c r="I377" s="492"/>
      <c r="J377" s="492"/>
      <c r="K377" s="492"/>
      <c r="L377" s="492"/>
      <c r="M377" s="492"/>
      <c r="N377" s="492"/>
      <c r="O377" s="492"/>
      <c r="P377" s="492"/>
      <c r="Q377" s="492"/>
      <c r="R377" s="492"/>
      <c r="S377" s="457" t="s">
        <v>1185</v>
      </c>
      <c r="T377" s="470"/>
    </row>
    <row r="378" spans="1:20" ht="116.45" customHeight="1" x14ac:dyDescent="0.2">
      <c r="A378" s="56"/>
      <c r="B378" s="248" t="s">
        <v>634</v>
      </c>
      <c r="C378" s="248"/>
      <c r="D378" s="248"/>
      <c r="E378" s="248"/>
      <c r="F378" s="248"/>
      <c r="G378" s="478" t="s">
        <v>1186</v>
      </c>
      <c r="H378" s="479"/>
      <c r="I378" s="479"/>
      <c r="J378" s="479"/>
      <c r="K378" s="479"/>
      <c r="L378" s="479"/>
      <c r="M378" s="479"/>
      <c r="N378" s="479"/>
      <c r="O378" s="479"/>
      <c r="P378" s="479"/>
      <c r="Q378" s="479"/>
      <c r="R378" s="480"/>
      <c r="S378" s="457" t="s">
        <v>1185</v>
      </c>
      <c r="T378" s="470"/>
    </row>
    <row r="379" spans="1:20" ht="140.44999999999999" customHeight="1" x14ac:dyDescent="0.2">
      <c r="A379" s="56"/>
      <c r="B379" s="248" t="s">
        <v>635</v>
      </c>
      <c r="C379" s="248"/>
      <c r="D379" s="248"/>
      <c r="E379" s="248"/>
      <c r="F379" s="248"/>
      <c r="G379" s="487" t="s">
        <v>1187</v>
      </c>
      <c r="H379" s="488"/>
      <c r="I379" s="488"/>
      <c r="J379" s="488"/>
      <c r="K379" s="488"/>
      <c r="L379" s="488"/>
      <c r="M379" s="488"/>
      <c r="N379" s="488"/>
      <c r="O379" s="488"/>
      <c r="P379" s="488"/>
      <c r="Q379" s="488"/>
      <c r="R379" s="489"/>
      <c r="S379" s="457" t="s">
        <v>1185</v>
      </c>
      <c r="T379" s="470"/>
    </row>
    <row r="380" spans="1:20" ht="174.6" customHeight="1" x14ac:dyDescent="0.2">
      <c r="A380" s="56"/>
      <c r="B380" s="248" t="s">
        <v>636</v>
      </c>
      <c r="C380" s="248"/>
      <c r="D380" s="248"/>
      <c r="E380" s="248"/>
      <c r="F380" s="248"/>
      <c r="G380" s="487" t="s">
        <v>1188</v>
      </c>
      <c r="H380" s="488"/>
      <c r="I380" s="488"/>
      <c r="J380" s="488"/>
      <c r="K380" s="488"/>
      <c r="L380" s="488"/>
      <c r="M380" s="488"/>
      <c r="N380" s="488"/>
      <c r="O380" s="488"/>
      <c r="P380" s="488"/>
      <c r="Q380" s="488"/>
      <c r="R380" s="489"/>
      <c r="S380" s="457" t="s">
        <v>1185</v>
      </c>
      <c r="T380" s="470"/>
    </row>
    <row r="381" spans="1:20" ht="135.6" customHeight="1" x14ac:dyDescent="0.2">
      <c r="A381" s="56"/>
      <c r="B381" s="248" t="s">
        <v>637</v>
      </c>
      <c r="C381" s="248"/>
      <c r="D381" s="248"/>
      <c r="E381" s="248"/>
      <c r="F381" s="248"/>
      <c r="G381" s="487" t="s">
        <v>1189</v>
      </c>
      <c r="H381" s="488"/>
      <c r="I381" s="488"/>
      <c r="J381" s="488"/>
      <c r="K381" s="488"/>
      <c r="L381" s="488"/>
      <c r="M381" s="488"/>
      <c r="N381" s="488"/>
      <c r="O381" s="488"/>
      <c r="P381" s="488"/>
      <c r="Q381" s="488"/>
      <c r="R381" s="489"/>
      <c r="S381" s="457" t="s">
        <v>1185</v>
      </c>
      <c r="T381" s="470"/>
    </row>
    <row r="382" spans="1:20" ht="249.6" customHeight="1" x14ac:dyDescent="0.2">
      <c r="A382" s="56"/>
      <c r="B382" s="248" t="s">
        <v>638</v>
      </c>
      <c r="C382" s="248"/>
      <c r="D382" s="248"/>
      <c r="E382" s="248"/>
      <c r="F382" s="248"/>
      <c r="G382" s="532" t="s">
        <v>1190</v>
      </c>
      <c r="H382" s="533"/>
      <c r="I382" s="533"/>
      <c r="J382" s="533"/>
      <c r="K382" s="533"/>
      <c r="L382" s="533"/>
      <c r="M382" s="533"/>
      <c r="N382" s="533"/>
      <c r="O382" s="533"/>
      <c r="P382" s="533"/>
      <c r="Q382" s="533"/>
      <c r="R382" s="533"/>
      <c r="S382" s="457" t="s">
        <v>1185</v>
      </c>
      <c r="T382" s="470"/>
    </row>
    <row r="383" spans="1:20" ht="329.45" customHeight="1" x14ac:dyDescent="0.2">
      <c r="B383" s="268" t="s">
        <v>385</v>
      </c>
      <c r="C383" s="269"/>
      <c r="D383" s="269"/>
      <c r="E383" s="269"/>
      <c r="F383" s="269"/>
      <c r="G383" s="529"/>
      <c r="H383" s="530"/>
      <c r="I383" s="530"/>
      <c r="J383" s="530"/>
      <c r="K383" s="530"/>
      <c r="L383" s="530"/>
      <c r="M383" s="530"/>
      <c r="N383" s="530"/>
      <c r="O383" s="530"/>
      <c r="P383" s="530"/>
      <c r="Q383" s="530"/>
      <c r="R383" s="531"/>
      <c r="S383" s="250"/>
      <c r="T383" s="252"/>
    </row>
    <row r="384" spans="1:20" ht="14.1" customHeight="1" x14ac:dyDescent="0.2">
      <c r="B384" s="70"/>
      <c r="C384" s="53"/>
      <c r="D384" s="53"/>
      <c r="E384" s="53"/>
      <c r="F384" s="53"/>
      <c r="G384" s="67"/>
      <c r="H384" s="51"/>
      <c r="I384" s="51"/>
      <c r="J384" s="51"/>
      <c r="K384" s="51"/>
      <c r="L384" s="51"/>
      <c r="M384" s="51"/>
      <c r="N384" s="51"/>
      <c r="O384" s="51"/>
      <c r="P384" s="51"/>
      <c r="Q384" s="51"/>
      <c r="R384" s="51"/>
      <c r="S384" s="53"/>
      <c r="T384" s="71"/>
    </row>
    <row r="385" spans="2:20" ht="24" customHeight="1" x14ac:dyDescent="0.2">
      <c r="B385" s="299" t="s">
        <v>105</v>
      </c>
      <c r="C385" s="300"/>
      <c r="D385" s="300"/>
      <c r="E385" s="300"/>
      <c r="F385" s="300"/>
      <c r="G385" s="300"/>
      <c r="H385" s="300"/>
      <c r="I385" s="300"/>
      <c r="J385" s="300"/>
      <c r="K385" s="300"/>
      <c r="L385" s="300"/>
      <c r="M385" s="300"/>
      <c r="N385" s="300"/>
      <c r="O385" s="300"/>
      <c r="P385" s="300"/>
      <c r="Q385" s="300"/>
      <c r="R385" s="300"/>
      <c r="S385" s="300"/>
      <c r="T385" s="301"/>
    </row>
    <row r="386" spans="2:20" ht="292.89999999999998" customHeight="1" x14ac:dyDescent="0.2">
      <c r="B386" s="491" t="s">
        <v>1235</v>
      </c>
      <c r="C386" s="491"/>
      <c r="D386" s="491"/>
      <c r="E386" s="491"/>
      <c r="F386" s="491"/>
      <c r="G386" s="491"/>
      <c r="H386" s="491"/>
      <c r="I386" s="491"/>
      <c r="J386" s="491"/>
      <c r="K386" s="491"/>
      <c r="L386" s="491"/>
      <c r="M386" s="491"/>
      <c r="N386" s="491"/>
      <c r="O386" s="491"/>
      <c r="P386" s="491"/>
      <c r="Q386" s="491"/>
      <c r="R386" s="491"/>
      <c r="S386" s="491"/>
      <c r="T386" s="491"/>
    </row>
    <row r="387" spans="2:20" ht="14.25" customHeight="1" x14ac:dyDescent="0.2">
      <c r="B387" s="523"/>
      <c r="C387" s="523"/>
      <c r="D387" s="523"/>
      <c r="E387" s="523"/>
      <c r="F387" s="523"/>
      <c r="G387" s="523"/>
      <c r="H387" s="523"/>
      <c r="I387" s="523"/>
      <c r="J387" s="523"/>
      <c r="K387" s="523"/>
      <c r="L387" s="523"/>
      <c r="M387" s="523"/>
      <c r="N387" s="523"/>
      <c r="O387" s="523"/>
      <c r="P387" s="523"/>
      <c r="Q387" s="524"/>
      <c r="R387" s="525"/>
      <c r="S387" s="523"/>
      <c r="T387" s="524"/>
    </row>
    <row r="388" spans="2:20" ht="15" customHeight="1" x14ac:dyDescent="0.2">
      <c r="B388" s="526" t="s">
        <v>106</v>
      </c>
      <c r="C388" s="527"/>
      <c r="D388" s="527"/>
      <c r="E388" s="527"/>
      <c r="F388" s="528"/>
      <c r="G388" s="526" t="s">
        <v>107</v>
      </c>
      <c r="H388" s="527"/>
      <c r="I388" s="527"/>
      <c r="J388" s="527"/>
      <c r="K388" s="527"/>
      <c r="L388" s="527"/>
      <c r="M388" s="527"/>
      <c r="N388" s="527"/>
      <c r="O388" s="527"/>
      <c r="P388" s="528"/>
      <c r="Q388" s="526" t="s">
        <v>108</v>
      </c>
      <c r="R388" s="527"/>
      <c r="S388" s="527"/>
      <c r="T388" s="528"/>
    </row>
    <row r="389" spans="2:20" ht="114.75" customHeight="1" x14ac:dyDescent="0.2">
      <c r="B389" s="517" t="s">
        <v>538</v>
      </c>
      <c r="C389" s="518"/>
      <c r="D389" s="518"/>
      <c r="E389" s="518"/>
      <c r="F389" s="519"/>
      <c r="G389" s="520" t="s">
        <v>363</v>
      </c>
      <c r="H389" s="521"/>
      <c r="I389" s="521"/>
      <c r="J389" s="521"/>
      <c r="K389" s="521"/>
      <c r="L389" s="521"/>
      <c r="M389" s="521"/>
      <c r="N389" s="521"/>
      <c r="O389" s="521"/>
      <c r="P389" s="522"/>
      <c r="Q389" s="520" t="s">
        <v>116</v>
      </c>
      <c r="R389" s="521"/>
      <c r="S389" s="521"/>
      <c r="T389" s="522"/>
    </row>
    <row r="390" spans="2:20" ht="13.9" customHeight="1" x14ac:dyDescent="0.2">
      <c r="G390" s="49"/>
      <c r="H390" s="49"/>
      <c r="I390" s="49"/>
      <c r="J390" s="49"/>
      <c r="K390" s="49"/>
      <c r="L390" s="49"/>
      <c r="M390" s="49"/>
      <c r="N390" s="49"/>
      <c r="O390" s="49"/>
      <c r="P390" s="49"/>
      <c r="Q390" s="50"/>
      <c r="R390" s="50"/>
    </row>
  </sheetData>
  <mergeCells count="1035">
    <mergeCell ref="B40:H40"/>
    <mergeCell ref="I40:J40"/>
    <mergeCell ref="K40:L40"/>
    <mergeCell ref="M40:R40"/>
    <mergeCell ref="K104:R104"/>
    <mergeCell ref="K105:R105"/>
    <mergeCell ref="K106:R106"/>
    <mergeCell ref="K107:R107"/>
    <mergeCell ref="B104:C104"/>
    <mergeCell ref="D104:J104"/>
    <mergeCell ref="S104:T104"/>
    <mergeCell ref="B105:C105"/>
    <mergeCell ref="D105:J105"/>
    <mergeCell ref="S105:T105"/>
    <mergeCell ref="B106:C106"/>
    <mergeCell ref="D106:J106"/>
    <mergeCell ref="S106:T106"/>
    <mergeCell ref="B107:C107"/>
    <mergeCell ref="D107:J107"/>
    <mergeCell ref="S107:T107"/>
    <mergeCell ref="C244:D244"/>
    <mergeCell ref="E244:F244"/>
    <mergeCell ref="G244:J244"/>
    <mergeCell ref="K244:T244"/>
    <mergeCell ref="B130:C130"/>
    <mergeCell ref="D130:J130"/>
    <mergeCell ref="K130:R130"/>
    <mergeCell ref="S130:T130"/>
    <mergeCell ref="B131:C131"/>
    <mergeCell ref="D131:J131"/>
    <mergeCell ref="K131:R131"/>
    <mergeCell ref="S131:T131"/>
    <mergeCell ref="B115:E116"/>
    <mergeCell ref="B117:E119"/>
    <mergeCell ref="B120:E120"/>
    <mergeCell ref="B121:E122"/>
    <mergeCell ref="S311:T311"/>
    <mergeCell ref="K145:R145"/>
    <mergeCell ref="B127:C127"/>
    <mergeCell ref="B135:T135"/>
    <mergeCell ref="B136:T136"/>
    <mergeCell ref="B137:T137"/>
    <mergeCell ref="B138:T138"/>
    <mergeCell ref="S127:T127"/>
    <mergeCell ref="G167:K167"/>
    <mergeCell ref="B173:C173"/>
    <mergeCell ref="J172:T172"/>
    <mergeCell ref="J184:T184"/>
    <mergeCell ref="F178:I178"/>
    <mergeCell ref="B164:D164"/>
    <mergeCell ref="E164:F164"/>
    <mergeCell ref="B171:C171"/>
    <mergeCell ref="B314:F314"/>
    <mergeCell ref="G314:R314"/>
    <mergeCell ref="S314:T314"/>
    <mergeCell ref="B311:F311"/>
    <mergeCell ref="S312:T313"/>
    <mergeCell ref="B312:F313"/>
    <mergeCell ref="G311:R311"/>
    <mergeCell ref="D187:E187"/>
    <mergeCell ref="F187:I187"/>
    <mergeCell ref="D188:E188"/>
    <mergeCell ref="J189:T189"/>
    <mergeCell ref="D190:E190"/>
    <mergeCell ref="F188:I188"/>
    <mergeCell ref="F190:I190"/>
    <mergeCell ref="J190:T190"/>
    <mergeCell ref="C222:D222"/>
    <mergeCell ref="G119:R119"/>
    <mergeCell ref="S119:T119"/>
    <mergeCell ref="G120:R120"/>
    <mergeCell ref="S120:T120"/>
    <mergeCell ref="B123:E123"/>
    <mergeCell ref="C258:F258"/>
    <mergeCell ref="B261:T261"/>
    <mergeCell ref="G260:I260"/>
    <mergeCell ref="M258:T259"/>
    <mergeCell ref="G258:I259"/>
    <mergeCell ref="F250:G250"/>
    <mergeCell ref="H211:I211"/>
    <mergeCell ref="C245:D245"/>
    <mergeCell ref="E245:F245"/>
    <mergeCell ref="G245:J245"/>
    <mergeCell ref="E240:F240"/>
    <mergeCell ref="E221:F221"/>
    <mergeCell ref="E228:F228"/>
    <mergeCell ref="K217:T218"/>
    <mergeCell ref="B169:K169"/>
    <mergeCell ref="L162:T169"/>
    <mergeCell ref="B163:D163"/>
    <mergeCell ref="E163:F163"/>
    <mergeCell ref="B160:T160"/>
    <mergeCell ref="G230:J230"/>
    <mergeCell ref="F172:I172"/>
    <mergeCell ref="F174:I174"/>
    <mergeCell ref="J174:T174"/>
    <mergeCell ref="F170:I171"/>
    <mergeCell ref="D175:E175"/>
    <mergeCell ref="J175:T175"/>
    <mergeCell ref="D127:J127"/>
    <mergeCell ref="S103:T103"/>
    <mergeCell ref="B207:C207"/>
    <mergeCell ref="D207:E207"/>
    <mergeCell ref="F207:I207"/>
    <mergeCell ref="J207:T207"/>
    <mergeCell ref="B157:D157"/>
    <mergeCell ref="B156:D156"/>
    <mergeCell ref="E150:F150"/>
    <mergeCell ref="B149:K149"/>
    <mergeCell ref="E155:F157"/>
    <mergeCell ref="K155:K157"/>
    <mergeCell ref="E152:F152"/>
    <mergeCell ref="B151:D151"/>
    <mergeCell ref="B155:D155"/>
    <mergeCell ref="B150:D150"/>
    <mergeCell ref="L148:T159"/>
    <mergeCell ref="B158:D158"/>
    <mergeCell ref="B141:C141"/>
    <mergeCell ref="D141:J141"/>
    <mergeCell ref="B50:T50"/>
    <mergeCell ref="B51:T51"/>
    <mergeCell ref="F200:I200"/>
    <mergeCell ref="J200:T200"/>
    <mergeCell ref="B203:C203"/>
    <mergeCell ref="B202:C202"/>
    <mergeCell ref="F189:I189"/>
    <mergeCell ref="B142:C142"/>
    <mergeCell ref="D142:J142"/>
    <mergeCell ref="G163:H163"/>
    <mergeCell ref="S118:T118"/>
    <mergeCell ref="I58:R58"/>
    <mergeCell ref="S54:T54"/>
    <mergeCell ref="B114:E114"/>
    <mergeCell ref="G116:R116"/>
    <mergeCell ref="G117:R117"/>
    <mergeCell ref="G121:R121"/>
    <mergeCell ref="G122:R122"/>
    <mergeCell ref="G114:R114"/>
    <mergeCell ref="G115:R115"/>
    <mergeCell ref="I48:J48"/>
    <mergeCell ref="D192:E192"/>
    <mergeCell ref="F192:I192"/>
    <mergeCell ref="B140:C140"/>
    <mergeCell ref="K140:R140"/>
    <mergeCell ref="S117:T117"/>
    <mergeCell ref="S121:T121"/>
    <mergeCell ref="D143:J143"/>
    <mergeCell ref="B145:C145"/>
    <mergeCell ref="D145:J145"/>
    <mergeCell ref="K127:R127"/>
    <mergeCell ref="B144:C144"/>
    <mergeCell ref="D144:J144"/>
    <mergeCell ref="D180:E180"/>
    <mergeCell ref="K141:R141"/>
    <mergeCell ref="B139:T139"/>
    <mergeCell ref="G118:R118"/>
    <mergeCell ref="K48:L48"/>
    <mergeCell ref="M48:R48"/>
    <mergeCell ref="E57:H57"/>
    <mergeCell ref="C64:D74"/>
    <mergeCell ref="E65:H65"/>
    <mergeCell ref="I65:R65"/>
    <mergeCell ref="E71:H71"/>
    <mergeCell ref="B43:H43"/>
    <mergeCell ref="I43:J43"/>
    <mergeCell ref="K43:L43"/>
    <mergeCell ref="K103:R103"/>
    <mergeCell ref="K45:L45"/>
    <mergeCell ref="M45:R45"/>
    <mergeCell ref="B46:H46"/>
    <mergeCell ref="I46:J46"/>
    <mergeCell ref="K46:L46"/>
    <mergeCell ref="M46:R46"/>
    <mergeCell ref="B47:H47"/>
    <mergeCell ref="I47:J47"/>
    <mergeCell ref="K47:L47"/>
    <mergeCell ref="M47:R47"/>
    <mergeCell ref="F191:I191"/>
    <mergeCell ref="L263:T263"/>
    <mergeCell ref="H249:I249"/>
    <mergeCell ref="G264:H264"/>
    <mergeCell ref="C259:D259"/>
    <mergeCell ref="E259:F259"/>
    <mergeCell ref="B264:D264"/>
    <mergeCell ref="H250:I250"/>
    <mergeCell ref="E253:F253"/>
    <mergeCell ref="J256:K256"/>
    <mergeCell ref="B262:T262"/>
    <mergeCell ref="E235:F235"/>
    <mergeCell ref="B39:H39"/>
    <mergeCell ref="I39:J39"/>
    <mergeCell ref="K39:L39"/>
    <mergeCell ref="M39:R39"/>
    <mergeCell ref="B41:H41"/>
    <mergeCell ref="I41:J41"/>
    <mergeCell ref="K41:L41"/>
    <mergeCell ref="M41:R41"/>
    <mergeCell ref="B42:H42"/>
    <mergeCell ref="I42:J42"/>
    <mergeCell ref="K42:L42"/>
    <mergeCell ref="M42:R42"/>
    <mergeCell ref="B112:C112"/>
    <mergeCell ref="D112:J112"/>
    <mergeCell ref="K112:R112"/>
    <mergeCell ref="B103:C103"/>
    <mergeCell ref="D103:J103"/>
    <mergeCell ref="I64:R64"/>
    <mergeCell ref="E70:H70"/>
    <mergeCell ref="E72:H72"/>
    <mergeCell ref="J192:T192"/>
    <mergeCell ref="J203:T203"/>
    <mergeCell ref="B206:C206"/>
    <mergeCell ref="D206:E206"/>
    <mergeCell ref="F206:I206"/>
    <mergeCell ref="J206:T206"/>
    <mergeCell ref="D195:E195"/>
    <mergeCell ref="D202:E202"/>
    <mergeCell ref="G228:J228"/>
    <mergeCell ref="F210:G210"/>
    <mergeCell ref="K226:T226"/>
    <mergeCell ref="G271:H271"/>
    <mergeCell ref="C218:D218"/>
    <mergeCell ref="G224:J224"/>
    <mergeCell ref="G229:J229"/>
    <mergeCell ref="C228:D228"/>
    <mergeCell ref="B263:K263"/>
    <mergeCell ref="C225:D225"/>
    <mergeCell ref="H214:L214"/>
    <mergeCell ref="G225:J225"/>
    <mergeCell ref="F202:I202"/>
    <mergeCell ref="C211:E211"/>
    <mergeCell ref="K225:T225"/>
    <mergeCell ref="F194:I194"/>
    <mergeCell ref="J193:T193"/>
    <mergeCell ref="J194:T194"/>
    <mergeCell ref="B200:C200"/>
    <mergeCell ref="D200:E200"/>
    <mergeCell ref="S61:T61"/>
    <mergeCell ref="E63:H63"/>
    <mergeCell ref="S62:T62"/>
    <mergeCell ref="I66:R66"/>
    <mergeCell ref="S71:T71"/>
    <mergeCell ref="S72:T72"/>
    <mergeCell ref="E91:I91"/>
    <mergeCell ref="J91:R91"/>
    <mergeCell ref="E90:I90"/>
    <mergeCell ref="J90:R90"/>
    <mergeCell ref="J86:R86"/>
    <mergeCell ref="S83:T83"/>
    <mergeCell ref="E84:I84"/>
    <mergeCell ref="J84:R84"/>
    <mergeCell ref="J250:L250"/>
    <mergeCell ref="E83:I83"/>
    <mergeCell ref="B101:T101"/>
    <mergeCell ref="B246:T246"/>
    <mergeCell ref="C235:D235"/>
    <mergeCell ref="J211:L211"/>
    <mergeCell ref="C231:D231"/>
    <mergeCell ref="G231:J231"/>
    <mergeCell ref="K231:T231"/>
    <mergeCell ref="B170:E170"/>
    <mergeCell ref="M209:T209"/>
    <mergeCell ref="J198:T198"/>
    <mergeCell ref="E223:F223"/>
    <mergeCell ref="C221:D221"/>
    <mergeCell ref="B199:C199"/>
    <mergeCell ref="F195:I195"/>
    <mergeCell ref="B191:C191"/>
    <mergeCell ref="D191:E191"/>
    <mergeCell ref="B180:C180"/>
    <mergeCell ref="D173:E173"/>
    <mergeCell ref="B201:C201"/>
    <mergeCell ref="D201:E201"/>
    <mergeCell ref="J196:T196"/>
    <mergeCell ref="F201:I201"/>
    <mergeCell ref="J201:T201"/>
    <mergeCell ref="B197:C197"/>
    <mergeCell ref="D197:E197"/>
    <mergeCell ref="F197:I197"/>
    <mergeCell ref="J197:T197"/>
    <mergeCell ref="B188:C188"/>
    <mergeCell ref="E219:F219"/>
    <mergeCell ref="B204:C204"/>
    <mergeCell ref="F176:I176"/>
    <mergeCell ref="D174:E174"/>
    <mergeCell ref="B172:C172"/>
    <mergeCell ref="J173:T173"/>
    <mergeCell ref="B174:C174"/>
    <mergeCell ref="F175:I175"/>
    <mergeCell ref="J177:T177"/>
    <mergeCell ref="D178:E178"/>
    <mergeCell ref="B175:C175"/>
    <mergeCell ref="G217:J218"/>
    <mergeCell ref="C213:D213"/>
    <mergeCell ref="B192:C192"/>
    <mergeCell ref="B195:C195"/>
    <mergeCell ref="J186:T186"/>
    <mergeCell ref="B181:C181"/>
    <mergeCell ref="D181:E181"/>
    <mergeCell ref="F181:I181"/>
    <mergeCell ref="J191:T191"/>
    <mergeCell ref="D268:E268"/>
    <mergeCell ref="B269:K269"/>
    <mergeCell ref="G268:K268"/>
    <mergeCell ref="J258:L259"/>
    <mergeCell ref="J260:L260"/>
    <mergeCell ref="C234:D234"/>
    <mergeCell ref="E234:F234"/>
    <mergeCell ref="G234:J234"/>
    <mergeCell ref="K234:T234"/>
    <mergeCell ref="B265:D265"/>
    <mergeCell ref="K235:T235"/>
    <mergeCell ref="C236:D236"/>
    <mergeCell ref="C240:D240"/>
    <mergeCell ref="C238:D238"/>
    <mergeCell ref="E238:F238"/>
    <mergeCell ref="K230:T230"/>
    <mergeCell ref="J195:T195"/>
    <mergeCell ref="D267:E267"/>
    <mergeCell ref="G265:H265"/>
    <mergeCell ref="E265:F265"/>
    <mergeCell ref="K240:T240"/>
    <mergeCell ref="E214:F214"/>
    <mergeCell ref="B205:C205"/>
    <mergeCell ref="D205:E205"/>
    <mergeCell ref="F205:I205"/>
    <mergeCell ref="J205:T205"/>
    <mergeCell ref="C220:D220"/>
    <mergeCell ref="C241:D241"/>
    <mergeCell ref="E241:F241"/>
    <mergeCell ref="G241:J241"/>
    <mergeCell ref="K241:T241"/>
    <mergeCell ref="C242:D242"/>
    <mergeCell ref="H283:I283"/>
    <mergeCell ref="H290:I290"/>
    <mergeCell ref="C288:D288"/>
    <mergeCell ref="J284:L284"/>
    <mergeCell ref="C281:T281"/>
    <mergeCell ref="M283:T289"/>
    <mergeCell ref="C283:E283"/>
    <mergeCell ref="C287:D287"/>
    <mergeCell ref="I264:K264"/>
    <mergeCell ref="D199:E199"/>
    <mergeCell ref="F199:I199"/>
    <mergeCell ref="J199:T199"/>
    <mergeCell ref="E231:F231"/>
    <mergeCell ref="C226:D226"/>
    <mergeCell ref="K245:T245"/>
    <mergeCell ref="E264:F264"/>
    <mergeCell ref="B272:F272"/>
    <mergeCell ref="L272:T272"/>
    <mergeCell ref="K253:L253"/>
    <mergeCell ref="C250:E250"/>
    <mergeCell ref="C257:T257"/>
    <mergeCell ref="C249:E249"/>
    <mergeCell ref="B266:K266"/>
    <mergeCell ref="M260:T260"/>
    <mergeCell ref="C253:D253"/>
    <mergeCell ref="H252:I252"/>
    <mergeCell ref="C255:L255"/>
    <mergeCell ref="G256:H256"/>
    <mergeCell ref="E252:F252"/>
    <mergeCell ref="B247:B260"/>
    <mergeCell ref="J249:L249"/>
    <mergeCell ref="L264:T270"/>
    <mergeCell ref="H297:I297"/>
    <mergeCell ref="J297:L297"/>
    <mergeCell ref="B301:T301"/>
    <mergeCell ref="K299:T300"/>
    <mergeCell ref="B309:T309"/>
    <mergeCell ref="D274:E274"/>
    <mergeCell ref="J275:T275"/>
    <mergeCell ref="F276:I276"/>
    <mergeCell ref="J276:T276"/>
    <mergeCell ref="B274:C274"/>
    <mergeCell ref="H253:I253"/>
    <mergeCell ref="E260:F260"/>
    <mergeCell ref="I272:J272"/>
    <mergeCell ref="B267:C267"/>
    <mergeCell ref="B270:K270"/>
    <mergeCell ref="C247:T247"/>
    <mergeCell ref="C260:D260"/>
    <mergeCell ref="G267:K267"/>
    <mergeCell ref="M248:T256"/>
    <mergeCell ref="C248:L248"/>
    <mergeCell ref="F249:G249"/>
    <mergeCell ref="C298:E298"/>
    <mergeCell ref="B304:F304"/>
    <mergeCell ref="B281:B293"/>
    <mergeCell ref="C292:F292"/>
    <mergeCell ref="C297:E297"/>
    <mergeCell ref="B280:T280"/>
    <mergeCell ref="C290:G290"/>
    <mergeCell ref="C252:D252"/>
    <mergeCell ref="C256:E256"/>
    <mergeCell ref="K252:L252"/>
    <mergeCell ref="I265:K265"/>
    <mergeCell ref="M291:T291"/>
    <mergeCell ref="C289:L289"/>
    <mergeCell ref="J285:L285"/>
    <mergeCell ref="G304:R304"/>
    <mergeCell ref="M296:T296"/>
    <mergeCell ref="S310:T310"/>
    <mergeCell ref="S305:T305"/>
    <mergeCell ref="F278:I278"/>
    <mergeCell ref="B278:C278"/>
    <mergeCell ref="B276:C276"/>
    <mergeCell ref="B279:T279"/>
    <mergeCell ref="D278:E278"/>
    <mergeCell ref="J273:T274"/>
    <mergeCell ref="B273:E273"/>
    <mergeCell ref="B277:C277"/>
    <mergeCell ref="F277:I277"/>
    <mergeCell ref="G272:H272"/>
    <mergeCell ref="J290:K290"/>
    <mergeCell ref="E287:F287"/>
    <mergeCell ref="B295:B300"/>
    <mergeCell ref="M297:T298"/>
    <mergeCell ref="C299:F299"/>
    <mergeCell ref="C300:D300"/>
    <mergeCell ref="E300:F300"/>
    <mergeCell ref="G310:R310"/>
    <mergeCell ref="M282:T282"/>
    <mergeCell ref="E288:F288"/>
    <mergeCell ref="F298:G298"/>
    <mergeCell ref="H298:I298"/>
    <mergeCell ref="J298:L298"/>
    <mergeCell ref="G299:J300"/>
    <mergeCell ref="F297:G297"/>
    <mergeCell ref="B294:T294"/>
    <mergeCell ref="B374:F374"/>
    <mergeCell ref="G374:R374"/>
    <mergeCell ref="G360:R360"/>
    <mergeCell ref="G366:R366"/>
    <mergeCell ref="B366:F366"/>
    <mergeCell ref="S316:T360"/>
    <mergeCell ref="H288:L288"/>
    <mergeCell ref="G318:R318"/>
    <mergeCell ref="B389:F389"/>
    <mergeCell ref="G389:P389"/>
    <mergeCell ref="Q389:T389"/>
    <mergeCell ref="B385:T385"/>
    <mergeCell ref="B387:Q387"/>
    <mergeCell ref="R387:T387"/>
    <mergeCell ref="B381:F381"/>
    <mergeCell ref="G381:R381"/>
    <mergeCell ref="S381:T381"/>
    <mergeCell ref="B388:F388"/>
    <mergeCell ref="G388:P388"/>
    <mergeCell ref="Q388:T388"/>
    <mergeCell ref="B383:F383"/>
    <mergeCell ref="G383:R383"/>
    <mergeCell ref="S383:T383"/>
    <mergeCell ref="G346:R347"/>
    <mergeCell ref="G368:R368"/>
    <mergeCell ref="B368:F368"/>
    <mergeCell ref="G367:R367"/>
    <mergeCell ref="G358:R358"/>
    <mergeCell ref="B367:F367"/>
    <mergeCell ref="G382:R382"/>
    <mergeCell ref="B380:F380"/>
    <mergeCell ref="J283:L283"/>
    <mergeCell ref="B386:T386"/>
    <mergeCell ref="S380:T380"/>
    <mergeCell ref="G377:R377"/>
    <mergeCell ref="S377:T377"/>
    <mergeCell ref="B378:F378"/>
    <mergeCell ref="B379:F379"/>
    <mergeCell ref="B375:T375"/>
    <mergeCell ref="B376:F376"/>
    <mergeCell ref="I271:J271"/>
    <mergeCell ref="L271:T271"/>
    <mergeCell ref="J278:T278"/>
    <mergeCell ref="B268:C268"/>
    <mergeCell ref="G338:R338"/>
    <mergeCell ref="C295:T295"/>
    <mergeCell ref="C291:G291"/>
    <mergeCell ref="C293:D293"/>
    <mergeCell ref="G337:R337"/>
    <mergeCell ref="G316:R316"/>
    <mergeCell ref="B310:F310"/>
    <mergeCell ref="S315:T315"/>
    <mergeCell ref="G307:R307"/>
    <mergeCell ref="M290:T290"/>
    <mergeCell ref="F283:G283"/>
    <mergeCell ref="C282:L282"/>
    <mergeCell ref="H287:L287"/>
    <mergeCell ref="H284:I284"/>
    <mergeCell ref="G292:J293"/>
    <mergeCell ref="K292:T293"/>
    <mergeCell ref="E293:F293"/>
    <mergeCell ref="S304:T304"/>
    <mergeCell ref="H291:I291"/>
    <mergeCell ref="S382:T382"/>
    <mergeCell ref="G365:R365"/>
    <mergeCell ref="G348:R349"/>
    <mergeCell ref="G359:R359"/>
    <mergeCell ref="B370:F370"/>
    <mergeCell ref="G370:R370"/>
    <mergeCell ref="B371:F371"/>
    <mergeCell ref="G371:R371"/>
    <mergeCell ref="S365:T371"/>
    <mergeCell ref="B382:F382"/>
    <mergeCell ref="B316:F364"/>
    <mergeCell ref="G378:R378"/>
    <mergeCell ref="S378:T378"/>
    <mergeCell ref="B377:F377"/>
    <mergeCell ref="B369:F369"/>
    <mergeCell ref="G369:R369"/>
    <mergeCell ref="G361:R361"/>
    <mergeCell ref="G362:R363"/>
    <mergeCell ref="G364:R364"/>
    <mergeCell ref="B365:F365"/>
    <mergeCell ref="G379:R379"/>
    <mergeCell ref="S379:T379"/>
    <mergeCell ref="G372:R372"/>
    <mergeCell ref="G373:R373"/>
    <mergeCell ref="B372:F372"/>
    <mergeCell ref="B373:F373"/>
    <mergeCell ref="G376:R376"/>
    <mergeCell ref="S376:T376"/>
    <mergeCell ref="G380:R380"/>
    <mergeCell ref="J291:K291"/>
    <mergeCell ref="F284:G284"/>
    <mergeCell ref="B275:C275"/>
    <mergeCell ref="G356:R356"/>
    <mergeCell ref="G357:R357"/>
    <mergeCell ref="G353:R353"/>
    <mergeCell ref="G352:R352"/>
    <mergeCell ref="G351:R351"/>
    <mergeCell ref="G354:R354"/>
    <mergeCell ref="G350:R350"/>
    <mergeCell ref="G342:R342"/>
    <mergeCell ref="G343:R343"/>
    <mergeCell ref="G336:R336"/>
    <mergeCell ref="G335:R335"/>
    <mergeCell ref="G332:R333"/>
    <mergeCell ref="G323:R323"/>
    <mergeCell ref="G324:R324"/>
    <mergeCell ref="G339:R340"/>
    <mergeCell ref="G344:R344"/>
    <mergeCell ref="G345:R345"/>
    <mergeCell ref="G327:R328"/>
    <mergeCell ref="G331:R331"/>
    <mergeCell ref="G341:R341"/>
    <mergeCell ref="G319:R319"/>
    <mergeCell ref="G320:R320"/>
    <mergeCell ref="G321:R321"/>
    <mergeCell ref="G322:R322"/>
    <mergeCell ref="G325:R325"/>
    <mergeCell ref="G355:R355"/>
    <mergeCell ref="D275:E275"/>
    <mergeCell ref="D276:E276"/>
    <mergeCell ref="B315:F315"/>
    <mergeCell ref="B271:F271"/>
    <mergeCell ref="V304:W304"/>
    <mergeCell ref="B302:T302"/>
    <mergeCell ref="B303:F303"/>
    <mergeCell ref="G303:R303"/>
    <mergeCell ref="S303:T303"/>
    <mergeCell ref="B308:F308"/>
    <mergeCell ref="G308:R308"/>
    <mergeCell ref="S308:T308"/>
    <mergeCell ref="B306:F306"/>
    <mergeCell ref="S307:T307"/>
    <mergeCell ref="B305:F305"/>
    <mergeCell ref="G305:R305"/>
    <mergeCell ref="G306:R306"/>
    <mergeCell ref="S306:T306"/>
    <mergeCell ref="G334:R334"/>
    <mergeCell ref="G330:R330"/>
    <mergeCell ref="G329:R329"/>
    <mergeCell ref="G326:R326"/>
    <mergeCell ref="W316:X360"/>
    <mergeCell ref="G317:R317"/>
    <mergeCell ref="G312:R313"/>
    <mergeCell ref="F273:I274"/>
    <mergeCell ref="J277:T277"/>
    <mergeCell ref="D277:E277"/>
    <mergeCell ref="C284:E284"/>
    <mergeCell ref="F285:G285"/>
    <mergeCell ref="C285:E285"/>
    <mergeCell ref="G315:R315"/>
    <mergeCell ref="H285:I285"/>
    <mergeCell ref="C296:L296"/>
    <mergeCell ref="B307:F307"/>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O14:Q15"/>
    <mergeCell ref="J14:N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J31:N32"/>
    <mergeCell ref="B31:E32"/>
    <mergeCell ref="F19:I22"/>
    <mergeCell ref="B23:E27"/>
    <mergeCell ref="R28:T28"/>
    <mergeCell ref="O33:Q34"/>
    <mergeCell ref="J33:N34"/>
    <mergeCell ref="R33:T34"/>
    <mergeCell ref="F33:I34"/>
    <mergeCell ref="B37:T37"/>
    <mergeCell ref="B35:E36"/>
    <mergeCell ref="R35:T36"/>
    <mergeCell ref="O35:Q36"/>
    <mergeCell ref="J35:N36"/>
    <mergeCell ref="S38:T38"/>
    <mergeCell ref="B44:H44"/>
    <mergeCell ref="I44:J44"/>
    <mergeCell ref="K44:L44"/>
    <mergeCell ref="M44:R44"/>
    <mergeCell ref="B45:H45"/>
    <mergeCell ref="I45:J45"/>
    <mergeCell ref="F35:I36"/>
    <mergeCell ref="B33:E34"/>
    <mergeCell ref="S55:T55"/>
    <mergeCell ref="E56:H56"/>
    <mergeCell ref="E58:H58"/>
    <mergeCell ref="S58:T58"/>
    <mergeCell ref="I55:R55"/>
    <mergeCell ref="E54:H54"/>
    <mergeCell ref="E52:H52"/>
    <mergeCell ref="C52:D52"/>
    <mergeCell ref="E53:H53"/>
    <mergeCell ref="I53:R53"/>
    <mergeCell ref="S53:T53"/>
    <mergeCell ref="B53:B63"/>
    <mergeCell ref="I54:R54"/>
    <mergeCell ref="E59:H59"/>
    <mergeCell ref="I56:R56"/>
    <mergeCell ref="S56:T56"/>
    <mergeCell ref="I60:R60"/>
    <mergeCell ref="I59:R59"/>
    <mergeCell ref="S59:T59"/>
    <mergeCell ref="S60:T60"/>
    <mergeCell ref="I57:R57"/>
    <mergeCell ref="S57:T57"/>
    <mergeCell ref="S52:T52"/>
    <mergeCell ref="E55:H55"/>
    <mergeCell ref="I52:R52"/>
    <mergeCell ref="E60:H60"/>
    <mergeCell ref="I63:R63"/>
    <mergeCell ref="S63:T63"/>
    <mergeCell ref="C53:D63"/>
    <mergeCell ref="E61:H61"/>
    <mergeCell ref="F14:I15"/>
    <mergeCell ref="F12:I13"/>
    <mergeCell ref="J29:N29"/>
    <mergeCell ref="R29:T29"/>
    <mergeCell ref="F31:I32"/>
    <mergeCell ref="B30:E30"/>
    <mergeCell ref="R31:T32"/>
    <mergeCell ref="O31:Q32"/>
    <mergeCell ref="J30:N30"/>
    <mergeCell ref="J13:N13"/>
    <mergeCell ref="F23:I27"/>
    <mergeCell ref="J23:N23"/>
    <mergeCell ref="B19:E22"/>
    <mergeCell ref="O28:Q28"/>
    <mergeCell ref="M43:R43"/>
    <mergeCell ref="O30:Q30"/>
    <mergeCell ref="R30:T30"/>
    <mergeCell ref="F29:I29"/>
    <mergeCell ref="B29:E29"/>
    <mergeCell ref="O29:Q29"/>
    <mergeCell ref="B48:H48"/>
    <mergeCell ref="E69:H69"/>
    <mergeCell ref="S64:T64"/>
    <mergeCell ref="S70:T70"/>
    <mergeCell ref="S66:T66"/>
    <mergeCell ref="S67:T67"/>
    <mergeCell ref="I69:R69"/>
    <mergeCell ref="S68:T68"/>
    <mergeCell ref="S65:T65"/>
    <mergeCell ref="S69:T69"/>
    <mergeCell ref="I72:R72"/>
    <mergeCell ref="I70:R70"/>
    <mergeCell ref="E66:H66"/>
    <mergeCell ref="E64:H64"/>
    <mergeCell ref="I71:R71"/>
    <mergeCell ref="I68:R68"/>
    <mergeCell ref="E62:H62"/>
    <mergeCell ref="I62:R62"/>
    <mergeCell ref="E68:H68"/>
    <mergeCell ref="I61:R61"/>
    <mergeCell ref="E67:H67"/>
    <mergeCell ref="I67:R67"/>
    <mergeCell ref="E99:I99"/>
    <mergeCell ref="E95:I95"/>
    <mergeCell ref="S96:T96"/>
    <mergeCell ref="S98:T98"/>
    <mergeCell ref="S97:T97"/>
    <mergeCell ref="E94:I94"/>
    <mergeCell ref="E97:I97"/>
    <mergeCell ref="B91:B98"/>
    <mergeCell ref="J96:R96"/>
    <mergeCell ref="S91:T91"/>
    <mergeCell ref="S94:T94"/>
    <mergeCell ref="J95:R95"/>
    <mergeCell ref="C91:D98"/>
    <mergeCell ref="D102:J102"/>
    <mergeCell ref="K102:R102"/>
    <mergeCell ref="S102:T102"/>
    <mergeCell ref="S95:T95"/>
    <mergeCell ref="S93:T93"/>
    <mergeCell ref="J94:R94"/>
    <mergeCell ref="J98:R98"/>
    <mergeCell ref="J97:R97"/>
    <mergeCell ref="J92:R92"/>
    <mergeCell ref="B102:C102"/>
    <mergeCell ref="B64:B74"/>
    <mergeCell ref="E100:I100"/>
    <mergeCell ref="J99:R99"/>
    <mergeCell ref="J100:R100"/>
    <mergeCell ref="S100:T100"/>
    <mergeCell ref="C88:D90"/>
    <mergeCell ref="C99:D99"/>
    <mergeCell ref="C100:D100"/>
    <mergeCell ref="E98:I98"/>
    <mergeCell ref="E75:H75"/>
    <mergeCell ref="I73:R73"/>
    <mergeCell ref="S73:T73"/>
    <mergeCell ref="B77:T77"/>
    <mergeCell ref="B78:T78"/>
    <mergeCell ref="E73:H73"/>
    <mergeCell ref="S74:T74"/>
    <mergeCell ref="B75:B76"/>
    <mergeCell ref="C75:D76"/>
    <mergeCell ref="I74:R74"/>
    <mergeCell ref="E76:H76"/>
    <mergeCell ref="I76:R76"/>
    <mergeCell ref="E74:H74"/>
    <mergeCell ref="I75:R75"/>
    <mergeCell ref="S75:T75"/>
    <mergeCell ref="S76:T76"/>
    <mergeCell ref="S99:T99"/>
    <mergeCell ref="E96:I96"/>
    <mergeCell ref="B88:B90"/>
    <mergeCell ref="E93:I93"/>
    <mergeCell ref="J93:R93"/>
    <mergeCell ref="S81:T81"/>
    <mergeCell ref="E81:I81"/>
    <mergeCell ref="J81:R81"/>
    <mergeCell ref="E88:I88"/>
    <mergeCell ref="J88:R88"/>
    <mergeCell ref="S88:T88"/>
    <mergeCell ref="S92:T92"/>
    <mergeCell ref="S89:T89"/>
    <mergeCell ref="E79:I79"/>
    <mergeCell ref="J79:R79"/>
    <mergeCell ref="S79:T79"/>
    <mergeCell ref="C79:D79"/>
    <mergeCell ref="B80:B87"/>
    <mergeCell ref="E92:I92"/>
    <mergeCell ref="E89:I89"/>
    <mergeCell ref="J83:R83"/>
    <mergeCell ref="J89:R89"/>
    <mergeCell ref="J80:R80"/>
    <mergeCell ref="E85:I85"/>
    <mergeCell ref="S80:T80"/>
    <mergeCell ref="S85:T85"/>
    <mergeCell ref="E82:I82"/>
    <mergeCell ref="E87:I87"/>
    <mergeCell ref="J87:R87"/>
    <mergeCell ref="S87:T87"/>
    <mergeCell ref="C80:D87"/>
    <mergeCell ref="J82:R82"/>
    <mergeCell ref="E86:I86"/>
    <mergeCell ref="J85:R85"/>
    <mergeCell ref="S82:T82"/>
    <mergeCell ref="S84:T84"/>
    <mergeCell ref="S90:T90"/>
    <mergeCell ref="S86:T86"/>
    <mergeCell ref="E80:I80"/>
    <mergeCell ref="S122:T122"/>
    <mergeCell ref="S140:T140"/>
    <mergeCell ref="S142:T142"/>
    <mergeCell ref="S141:T141"/>
    <mergeCell ref="D140:J140"/>
    <mergeCell ref="S143:T143"/>
    <mergeCell ref="K142:R142"/>
    <mergeCell ref="K143:R143"/>
    <mergeCell ref="B143:C143"/>
    <mergeCell ref="E154:F154"/>
    <mergeCell ref="B146:T146"/>
    <mergeCell ref="S144:T144"/>
    <mergeCell ref="B125:T125"/>
    <mergeCell ref="K144:R144"/>
    <mergeCell ref="G123:R123"/>
    <mergeCell ref="B153:D153"/>
    <mergeCell ref="B165:K165"/>
    <mergeCell ref="K126:R126"/>
    <mergeCell ref="B147:T147"/>
    <mergeCell ref="S145:T145"/>
    <mergeCell ref="B152:D152"/>
    <mergeCell ref="B126:C126"/>
    <mergeCell ref="S126:T126"/>
    <mergeCell ref="D126:J126"/>
    <mergeCell ref="E153:F153"/>
    <mergeCell ref="B162:K162"/>
    <mergeCell ref="E158:F158"/>
    <mergeCell ref="B154:D154"/>
    <mergeCell ref="I163:K163"/>
    <mergeCell ref="B161:T161"/>
    <mergeCell ref="E151:F151"/>
    <mergeCell ref="S123:T123"/>
    <mergeCell ref="J181:T181"/>
    <mergeCell ref="D182:E182"/>
    <mergeCell ref="F182:I182"/>
    <mergeCell ref="J182:T182"/>
    <mergeCell ref="B183:C183"/>
    <mergeCell ref="D183:E183"/>
    <mergeCell ref="D185:E185"/>
    <mergeCell ref="F185:I185"/>
    <mergeCell ref="J185:T185"/>
    <mergeCell ref="F183:I183"/>
    <mergeCell ref="J183:T183"/>
    <mergeCell ref="B184:C184"/>
    <mergeCell ref="J188:T188"/>
    <mergeCell ref="B187:C187"/>
    <mergeCell ref="F186:I186"/>
    <mergeCell ref="D184:E184"/>
    <mergeCell ref="F184:I184"/>
    <mergeCell ref="J187:T187"/>
    <mergeCell ref="B186:C186"/>
    <mergeCell ref="D186:E186"/>
    <mergeCell ref="B185:C185"/>
    <mergeCell ref="E242:F242"/>
    <mergeCell ref="G242:J242"/>
    <mergeCell ref="K242:T242"/>
    <mergeCell ref="F275:I275"/>
    <mergeCell ref="G219:J219"/>
    <mergeCell ref="K219:T219"/>
    <mergeCell ref="G220:J220"/>
    <mergeCell ref="K220:T220"/>
    <mergeCell ref="E218:F218"/>
    <mergeCell ref="C209:L209"/>
    <mergeCell ref="E222:F222"/>
    <mergeCell ref="G222:J222"/>
    <mergeCell ref="K222:T222"/>
    <mergeCell ref="C223:D223"/>
    <mergeCell ref="E225:F225"/>
    <mergeCell ref="K221:T221"/>
    <mergeCell ref="F211:G211"/>
    <mergeCell ref="H213:I213"/>
    <mergeCell ref="E213:F213"/>
    <mergeCell ref="K238:T238"/>
    <mergeCell ref="C239:D239"/>
    <mergeCell ref="E239:F239"/>
    <mergeCell ref="G240:J240"/>
    <mergeCell ref="K237:T237"/>
    <mergeCell ref="E236:F236"/>
    <mergeCell ref="G236:J236"/>
    <mergeCell ref="K236:T236"/>
    <mergeCell ref="G239:J239"/>
    <mergeCell ref="K239:T239"/>
    <mergeCell ref="C232:D232"/>
    <mergeCell ref="E232:F232"/>
    <mergeCell ref="C243:D243"/>
    <mergeCell ref="F204:I204"/>
    <mergeCell ref="J204:T204"/>
    <mergeCell ref="B208:B229"/>
    <mergeCell ref="E220:F220"/>
    <mergeCell ref="C224:D224"/>
    <mergeCell ref="G227:J227"/>
    <mergeCell ref="K229:T229"/>
    <mergeCell ref="E227:F227"/>
    <mergeCell ref="E224:F224"/>
    <mergeCell ref="H210:I210"/>
    <mergeCell ref="K232:T232"/>
    <mergeCell ref="G232:J232"/>
    <mergeCell ref="K227:T227"/>
    <mergeCell ref="E229:F229"/>
    <mergeCell ref="G238:J238"/>
    <mergeCell ref="C237:D237"/>
    <mergeCell ref="E237:F237"/>
    <mergeCell ref="G237:J237"/>
    <mergeCell ref="G235:J235"/>
    <mergeCell ref="C229:D229"/>
    <mergeCell ref="K228:T228"/>
    <mergeCell ref="C233:D233"/>
    <mergeCell ref="E233:F233"/>
    <mergeCell ref="G233:J233"/>
    <mergeCell ref="K233:T233"/>
    <mergeCell ref="C210:E210"/>
    <mergeCell ref="C217:F217"/>
    <mergeCell ref="C230:D230"/>
    <mergeCell ref="E230:F230"/>
    <mergeCell ref="E243:F243"/>
    <mergeCell ref="G243:J243"/>
    <mergeCell ref="K243:T243"/>
    <mergeCell ref="D189:E189"/>
    <mergeCell ref="B189:C189"/>
    <mergeCell ref="B190:C190"/>
    <mergeCell ref="B193:C193"/>
    <mergeCell ref="D193:E193"/>
    <mergeCell ref="F193:I193"/>
    <mergeCell ref="B194:C194"/>
    <mergeCell ref="D194:E194"/>
    <mergeCell ref="K223:T223"/>
    <mergeCell ref="B198:C198"/>
    <mergeCell ref="D198:E198"/>
    <mergeCell ref="F198:I198"/>
    <mergeCell ref="J202:T202"/>
    <mergeCell ref="D203:E203"/>
    <mergeCell ref="F203:I203"/>
    <mergeCell ref="C216:L216"/>
    <mergeCell ref="G223:J223"/>
    <mergeCell ref="K224:T224"/>
    <mergeCell ref="E226:F226"/>
    <mergeCell ref="G226:J226"/>
    <mergeCell ref="C208:T208"/>
    <mergeCell ref="M210:T216"/>
    <mergeCell ref="C227:D227"/>
    <mergeCell ref="G221:J221"/>
    <mergeCell ref="C214:D214"/>
    <mergeCell ref="K213:L213"/>
    <mergeCell ref="J210:L210"/>
    <mergeCell ref="C219:D219"/>
    <mergeCell ref="D204:E204"/>
    <mergeCell ref="B178:C178"/>
    <mergeCell ref="B179:C179"/>
    <mergeCell ref="D179:E179"/>
    <mergeCell ref="F179:I179"/>
    <mergeCell ref="I164:K164"/>
    <mergeCell ref="G164:H164"/>
    <mergeCell ref="D176:E176"/>
    <mergeCell ref="F177:I177"/>
    <mergeCell ref="J176:T176"/>
    <mergeCell ref="D171:E171"/>
    <mergeCell ref="D167:E167"/>
    <mergeCell ref="F173:I173"/>
    <mergeCell ref="B166:C166"/>
    <mergeCell ref="B167:C167"/>
    <mergeCell ref="J179:T179"/>
    <mergeCell ref="J178:T178"/>
    <mergeCell ref="D166:E166"/>
    <mergeCell ref="J166:K166"/>
    <mergeCell ref="G166:H166"/>
    <mergeCell ref="B168:K168"/>
    <mergeCell ref="B176:C176"/>
    <mergeCell ref="J170:T171"/>
    <mergeCell ref="D172:E172"/>
    <mergeCell ref="B108:C108"/>
    <mergeCell ref="D108:J108"/>
    <mergeCell ref="K108:R108"/>
    <mergeCell ref="S108:T108"/>
    <mergeCell ref="B109:C109"/>
    <mergeCell ref="D109:J109"/>
    <mergeCell ref="K109:R109"/>
    <mergeCell ref="S109:T109"/>
    <mergeCell ref="B110:C110"/>
    <mergeCell ref="D110:J110"/>
    <mergeCell ref="K110:R110"/>
    <mergeCell ref="S110:T110"/>
    <mergeCell ref="B111:C111"/>
    <mergeCell ref="D111:J111"/>
    <mergeCell ref="K111:R111"/>
    <mergeCell ref="S111:T111"/>
    <mergeCell ref="S114:T114"/>
    <mergeCell ref="S115:T115"/>
    <mergeCell ref="S116:T116"/>
    <mergeCell ref="S112:T112"/>
    <mergeCell ref="B113:T113"/>
    <mergeCell ref="B196:C196"/>
    <mergeCell ref="D196:E196"/>
    <mergeCell ref="F196:I196"/>
    <mergeCell ref="K128:R128"/>
    <mergeCell ref="K129:R129"/>
    <mergeCell ref="K132:R132"/>
    <mergeCell ref="K134:R134"/>
    <mergeCell ref="K133:R133"/>
    <mergeCell ref="B128:C128"/>
    <mergeCell ref="D128:J128"/>
    <mergeCell ref="S128:T128"/>
    <mergeCell ref="B129:C129"/>
    <mergeCell ref="D129:J129"/>
    <mergeCell ref="S129:T129"/>
    <mergeCell ref="B132:C132"/>
    <mergeCell ref="D132:J132"/>
    <mergeCell ref="S132:T132"/>
    <mergeCell ref="B133:C133"/>
    <mergeCell ref="D133:J133"/>
    <mergeCell ref="S133:T133"/>
    <mergeCell ref="B134:C134"/>
    <mergeCell ref="D134:J134"/>
    <mergeCell ref="S134:T134"/>
    <mergeCell ref="B182:C182"/>
    <mergeCell ref="B177:C177"/>
    <mergeCell ref="F180:I180"/>
    <mergeCell ref="J180:T180"/>
    <mergeCell ref="D177:E177"/>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70" zoomScaleNormal="70" workbookViewId="0">
      <selection activeCell="C17" sqref="C17"/>
    </sheetView>
  </sheetViews>
  <sheetFormatPr baseColWidth="10" defaultColWidth="10.85546875" defaultRowHeight="12.75" x14ac:dyDescent="0.2"/>
  <cols>
    <col min="1" max="1" width="4.5703125" style="35" customWidth="1"/>
    <col min="2" max="2" width="20.28515625" style="34" customWidth="1"/>
    <col min="3" max="3" width="10" style="35" customWidth="1"/>
    <col min="4" max="4" width="11.28515625" style="35" customWidth="1"/>
    <col min="5" max="5" width="11.42578125" style="35" customWidth="1"/>
    <col min="6" max="6" width="11.7109375" style="35" customWidth="1"/>
    <col min="7" max="7" width="15.42578125" style="35" customWidth="1"/>
    <col min="8" max="8" width="10.7109375" style="35" customWidth="1"/>
    <col min="9" max="10" width="19.42578125" style="35" customWidth="1"/>
    <col min="11" max="11" width="17.140625" style="35" customWidth="1"/>
    <col min="12" max="16" width="10.85546875" style="35"/>
    <col min="17" max="17" width="15" style="35" customWidth="1"/>
    <col min="18" max="18" width="10.5703125" style="35" customWidth="1"/>
    <col min="19" max="19" width="17" style="35" customWidth="1"/>
    <col min="20" max="16384" width="10.85546875" style="35"/>
  </cols>
  <sheetData>
    <row r="1" spans="2:19" ht="15" thickBot="1" x14ac:dyDescent="0.25">
      <c r="K1" s="6"/>
      <c r="L1" s="6"/>
      <c r="M1" s="6"/>
      <c r="N1" s="6"/>
      <c r="O1" s="6"/>
      <c r="P1" s="6"/>
      <c r="Q1" s="6"/>
      <c r="R1" s="6"/>
      <c r="S1" s="6"/>
    </row>
    <row r="2" spans="2:19" ht="14.25" customHeight="1" x14ac:dyDescent="0.2">
      <c r="B2" s="640" t="s">
        <v>326</v>
      </c>
      <c r="C2" s="641"/>
      <c r="D2" s="641"/>
      <c r="E2" s="641"/>
      <c r="F2" s="641"/>
      <c r="G2" s="641"/>
      <c r="H2" s="641"/>
      <c r="I2" s="642"/>
      <c r="J2" s="123"/>
      <c r="K2" s="646" t="s">
        <v>326</v>
      </c>
      <c r="L2" s="647"/>
      <c r="M2" s="647"/>
      <c r="N2" s="647"/>
      <c r="O2" s="647"/>
      <c r="P2" s="647"/>
      <c r="Q2" s="647"/>
      <c r="R2" s="647"/>
      <c r="S2" s="648"/>
    </row>
    <row r="3" spans="2:19" ht="34.5" customHeight="1" x14ac:dyDescent="0.2">
      <c r="B3" s="643"/>
      <c r="C3" s="644"/>
      <c r="D3" s="644"/>
      <c r="E3" s="644"/>
      <c r="F3" s="644"/>
      <c r="G3" s="644"/>
      <c r="H3" s="644"/>
      <c r="I3" s="645"/>
      <c r="J3" s="123"/>
      <c r="K3" s="649"/>
      <c r="L3" s="650"/>
      <c r="M3" s="650"/>
      <c r="N3" s="650"/>
      <c r="O3" s="650"/>
      <c r="P3" s="650"/>
      <c r="Q3" s="650"/>
      <c r="R3" s="650"/>
      <c r="S3" s="651"/>
    </row>
    <row r="4" spans="2:19" ht="27.75" customHeight="1" x14ac:dyDescent="0.2">
      <c r="B4" s="652" t="s">
        <v>327</v>
      </c>
      <c r="C4" s="653"/>
      <c r="D4" s="653"/>
      <c r="E4" s="653"/>
      <c r="F4" s="654"/>
      <c r="G4" s="168" t="s">
        <v>575</v>
      </c>
      <c r="H4" s="167" t="s">
        <v>2</v>
      </c>
      <c r="I4" s="112" t="s">
        <v>0</v>
      </c>
      <c r="J4" s="124"/>
      <c r="K4" s="658" t="s">
        <v>327</v>
      </c>
      <c r="L4" s="659"/>
      <c r="M4" s="659"/>
      <c r="N4" s="659"/>
      <c r="O4" s="659"/>
      <c r="P4" s="660" t="s">
        <v>944</v>
      </c>
      <c r="Q4" s="660"/>
      <c r="R4" s="167" t="s">
        <v>0</v>
      </c>
      <c r="S4" s="155" t="s">
        <v>2</v>
      </c>
    </row>
    <row r="5" spans="2:19" ht="27.75" customHeight="1" x14ac:dyDescent="0.25">
      <c r="B5" s="655"/>
      <c r="C5" s="656"/>
      <c r="D5" s="656"/>
      <c r="E5" s="656"/>
      <c r="F5" s="657"/>
      <c r="G5" s="113" t="s">
        <v>598</v>
      </c>
      <c r="H5" s="169">
        <v>3</v>
      </c>
      <c r="I5" s="114" t="s">
        <v>328</v>
      </c>
      <c r="J5" s="125"/>
      <c r="K5" s="658"/>
      <c r="L5" s="659"/>
      <c r="M5" s="659"/>
      <c r="N5" s="659"/>
      <c r="O5" s="659"/>
      <c r="P5" s="661" t="s">
        <v>576</v>
      </c>
      <c r="Q5" s="661"/>
      <c r="R5" s="169" t="s">
        <v>329</v>
      </c>
      <c r="S5" s="154">
        <v>4</v>
      </c>
    </row>
    <row r="6" spans="2:19" ht="33.75" customHeight="1" x14ac:dyDescent="0.2">
      <c r="B6" s="671" t="s">
        <v>330</v>
      </c>
      <c r="C6" s="672"/>
      <c r="D6" s="672"/>
      <c r="E6" s="672"/>
      <c r="F6" s="672"/>
      <c r="G6" s="672"/>
      <c r="H6" s="673"/>
      <c r="I6" s="664"/>
      <c r="J6" s="124"/>
      <c r="K6" s="674" t="s">
        <v>331</v>
      </c>
      <c r="L6" s="675"/>
      <c r="M6" s="675"/>
      <c r="N6" s="675"/>
      <c r="O6" s="675"/>
      <c r="P6" s="675"/>
      <c r="Q6" s="675"/>
      <c r="R6" s="675"/>
      <c r="S6" s="666"/>
    </row>
    <row r="7" spans="2:19" ht="15" customHeight="1" x14ac:dyDescent="0.2">
      <c r="B7" s="676" t="s">
        <v>332</v>
      </c>
      <c r="C7" s="677"/>
      <c r="D7" s="679">
        <v>1</v>
      </c>
      <c r="E7" s="679">
        <v>2</v>
      </c>
      <c r="F7" s="679">
        <v>3</v>
      </c>
      <c r="G7" s="681" t="s">
        <v>333</v>
      </c>
      <c r="H7" s="663" t="s">
        <v>97</v>
      </c>
      <c r="I7" s="664"/>
      <c r="J7" s="124"/>
      <c r="K7" s="683" t="s">
        <v>945</v>
      </c>
      <c r="L7" s="662"/>
      <c r="M7" s="662">
        <v>1</v>
      </c>
      <c r="N7" s="662">
        <v>2</v>
      </c>
      <c r="O7" s="662">
        <v>3</v>
      </c>
      <c r="P7" s="662">
        <v>4</v>
      </c>
      <c r="Q7" s="662" t="s">
        <v>333</v>
      </c>
      <c r="R7" s="663" t="s">
        <v>97</v>
      </c>
      <c r="S7" s="664"/>
    </row>
    <row r="8" spans="2:19" ht="15.75" customHeight="1" x14ac:dyDescent="0.2">
      <c r="B8" s="674"/>
      <c r="C8" s="678"/>
      <c r="D8" s="680"/>
      <c r="E8" s="680"/>
      <c r="F8" s="680"/>
      <c r="G8" s="682"/>
      <c r="H8" s="665"/>
      <c r="I8" s="666"/>
      <c r="J8" s="124"/>
      <c r="K8" s="683"/>
      <c r="L8" s="662"/>
      <c r="M8" s="662"/>
      <c r="N8" s="662"/>
      <c r="O8" s="662"/>
      <c r="P8" s="662"/>
      <c r="Q8" s="662"/>
      <c r="R8" s="665"/>
      <c r="S8" s="666"/>
    </row>
    <row r="9" spans="2:19" ht="15.75" customHeight="1" thickBot="1" x14ac:dyDescent="0.3">
      <c r="B9" s="115">
        <v>3</v>
      </c>
      <c r="C9" s="116">
        <v>500</v>
      </c>
      <c r="D9" s="116">
        <v>3</v>
      </c>
      <c r="E9" s="116">
        <v>50</v>
      </c>
      <c r="F9" s="116"/>
      <c r="G9" s="116"/>
      <c r="H9" s="667"/>
      <c r="I9" s="668"/>
      <c r="J9" s="126"/>
      <c r="K9" s="115">
        <v>3</v>
      </c>
      <c r="L9" s="116">
        <v>500</v>
      </c>
      <c r="M9" s="116">
        <v>3</v>
      </c>
      <c r="N9" s="116"/>
      <c r="O9" s="116">
        <v>50</v>
      </c>
      <c r="P9" s="116"/>
      <c r="Q9" s="116"/>
      <c r="R9" s="669"/>
      <c r="S9" s="670"/>
    </row>
    <row r="10" spans="2:19" ht="20.25" customHeight="1" x14ac:dyDescent="0.2">
      <c r="B10" s="684" t="s">
        <v>334</v>
      </c>
      <c r="C10" s="117">
        <v>1</v>
      </c>
      <c r="D10" s="36">
        <v>227</v>
      </c>
      <c r="E10" s="36">
        <v>164</v>
      </c>
      <c r="F10" s="36">
        <v>11</v>
      </c>
      <c r="G10" s="118">
        <f t="shared" ref="G10:G40" si="0">+D10+E10+F10</f>
        <v>402</v>
      </c>
      <c r="H10" s="687"/>
      <c r="I10" s="688"/>
      <c r="J10" s="133"/>
      <c r="K10" s="695" t="s">
        <v>334</v>
      </c>
      <c r="L10" s="89">
        <v>1</v>
      </c>
      <c r="M10" s="37">
        <v>227</v>
      </c>
      <c r="N10" s="37">
        <v>164</v>
      </c>
      <c r="O10" s="37">
        <v>11</v>
      </c>
      <c r="P10" s="37">
        <v>0</v>
      </c>
      <c r="Q10" s="90">
        <f>SUM(M10:P10)</f>
        <v>402</v>
      </c>
      <c r="R10" s="689"/>
      <c r="S10" s="690"/>
    </row>
    <row r="11" spans="2:19" ht="16.5" customHeight="1" x14ac:dyDescent="0.2">
      <c r="B11" s="685"/>
      <c r="C11" s="119" t="s">
        <v>338</v>
      </c>
      <c r="D11" s="38">
        <f>+D10*0.4</f>
        <v>90.800000000000011</v>
      </c>
      <c r="E11" s="38">
        <f t="shared" ref="E11" si="1">+E10*0.4</f>
        <v>65.600000000000009</v>
      </c>
      <c r="F11" s="38">
        <v>4</v>
      </c>
      <c r="G11" s="38">
        <f t="shared" si="0"/>
        <v>160.40000000000003</v>
      </c>
      <c r="H11" s="691"/>
      <c r="I11" s="692"/>
      <c r="J11" s="133"/>
      <c r="K11" s="695"/>
      <c r="L11" s="91">
        <v>0.4</v>
      </c>
      <c r="M11" s="38">
        <f>M10*0.4</f>
        <v>90.800000000000011</v>
      </c>
      <c r="N11" s="38">
        <f>N10*0.4</f>
        <v>65.600000000000009</v>
      </c>
      <c r="O11" s="38">
        <v>5</v>
      </c>
      <c r="P11" s="38">
        <f>P10*0.4</f>
        <v>0</v>
      </c>
      <c r="Q11" s="92">
        <f>SUM(M11:P11)</f>
        <v>161.40000000000003</v>
      </c>
      <c r="R11" s="689"/>
      <c r="S11" s="690"/>
    </row>
    <row r="12" spans="2:19" ht="25.5" customHeight="1" thickBot="1" x14ac:dyDescent="0.25">
      <c r="B12" s="686"/>
      <c r="C12" s="120">
        <v>0.6</v>
      </c>
      <c r="D12" s="39">
        <f>+D10*0.6</f>
        <v>136.19999999999999</v>
      </c>
      <c r="E12" s="39">
        <f t="shared" ref="E12" si="2">+E10*0.6</f>
        <v>98.399999999999991</v>
      </c>
      <c r="F12" s="39">
        <v>7</v>
      </c>
      <c r="G12" s="39">
        <f t="shared" si="0"/>
        <v>241.59999999999997</v>
      </c>
      <c r="H12" s="693"/>
      <c r="I12" s="694"/>
      <c r="J12" s="133"/>
      <c r="K12" s="695"/>
      <c r="L12" s="93">
        <v>0.6</v>
      </c>
      <c r="M12" s="38">
        <f>M10</f>
        <v>227</v>
      </c>
      <c r="N12" s="38">
        <f>N10*0.6</f>
        <v>98.399999999999991</v>
      </c>
      <c r="O12" s="38">
        <v>6</v>
      </c>
      <c r="P12" s="38">
        <f>P10*0.6</f>
        <v>0</v>
      </c>
      <c r="Q12" s="92">
        <f>SUM(M12:P12)</f>
        <v>331.4</v>
      </c>
      <c r="R12" s="689"/>
      <c r="S12" s="690"/>
    </row>
    <row r="13" spans="2:19" x14ac:dyDescent="0.2">
      <c r="B13" s="684" t="s">
        <v>335</v>
      </c>
      <c r="C13" s="117" t="s">
        <v>333</v>
      </c>
      <c r="D13" s="36">
        <v>227</v>
      </c>
      <c r="E13" s="36">
        <v>164</v>
      </c>
      <c r="F13" s="36">
        <v>11</v>
      </c>
      <c r="G13" s="121">
        <f t="shared" si="0"/>
        <v>402</v>
      </c>
      <c r="H13" s="687"/>
      <c r="I13" s="688"/>
      <c r="J13" s="133"/>
      <c r="K13" s="684" t="s">
        <v>335</v>
      </c>
      <c r="L13" s="89" t="s">
        <v>333</v>
      </c>
      <c r="M13" s="37">
        <f>M10</f>
        <v>227</v>
      </c>
      <c r="N13" s="37">
        <f>N10</f>
        <v>164</v>
      </c>
      <c r="O13" s="37">
        <f>O10</f>
        <v>11</v>
      </c>
      <c r="P13" s="37">
        <f>P10</f>
        <v>0</v>
      </c>
      <c r="Q13" s="90">
        <f t="shared" ref="Q13:Q26" si="3">SUM(M13:P13)</f>
        <v>402</v>
      </c>
      <c r="R13" s="689"/>
      <c r="S13" s="690"/>
    </row>
    <row r="14" spans="2:19" x14ac:dyDescent="0.2">
      <c r="B14" s="685"/>
      <c r="C14" s="119" t="s">
        <v>338</v>
      </c>
      <c r="D14" s="38">
        <v>90</v>
      </c>
      <c r="E14" s="38">
        <v>65</v>
      </c>
      <c r="F14" s="38">
        <v>4</v>
      </c>
      <c r="G14" s="38">
        <f t="shared" si="0"/>
        <v>159</v>
      </c>
      <c r="H14" s="691"/>
      <c r="I14" s="692"/>
      <c r="J14" s="133"/>
      <c r="K14" s="685"/>
      <c r="L14" s="91">
        <v>0.4</v>
      </c>
      <c r="M14" s="38">
        <v>15</v>
      </c>
      <c r="N14" s="38">
        <v>0</v>
      </c>
      <c r="O14" s="38">
        <v>0</v>
      </c>
      <c r="P14" s="38">
        <v>0</v>
      </c>
      <c r="Q14" s="38">
        <f t="shared" si="3"/>
        <v>15</v>
      </c>
      <c r="R14" s="689"/>
      <c r="S14" s="690"/>
    </row>
    <row r="15" spans="2:19" ht="12.75" customHeight="1" thickBot="1" x14ac:dyDescent="0.25">
      <c r="B15" s="686"/>
      <c r="C15" s="120">
        <v>0.6</v>
      </c>
      <c r="D15" s="40">
        <v>136</v>
      </c>
      <c r="E15" s="40">
        <v>97</v>
      </c>
      <c r="F15" s="40">
        <v>7</v>
      </c>
      <c r="G15" s="40">
        <f t="shared" si="0"/>
        <v>240</v>
      </c>
      <c r="H15" s="693"/>
      <c r="I15" s="694"/>
      <c r="J15" s="133"/>
      <c r="K15" s="686"/>
      <c r="L15" s="93">
        <v>0.6</v>
      </c>
      <c r="M15" s="38">
        <v>0</v>
      </c>
      <c r="N15" s="38">
        <v>0</v>
      </c>
      <c r="O15" s="38">
        <v>0</v>
      </c>
      <c r="P15" s="38">
        <v>0</v>
      </c>
      <c r="Q15" s="38">
        <f t="shared" si="3"/>
        <v>0</v>
      </c>
      <c r="R15" s="689"/>
      <c r="S15" s="690"/>
    </row>
    <row r="16" spans="2:19" ht="15" customHeight="1" x14ac:dyDescent="0.2">
      <c r="B16" s="684" t="s">
        <v>336</v>
      </c>
      <c r="C16" s="117" t="s">
        <v>333</v>
      </c>
      <c r="D16" s="36">
        <v>227</v>
      </c>
      <c r="E16" s="36">
        <v>164</v>
      </c>
      <c r="F16" s="36">
        <v>11</v>
      </c>
      <c r="G16" s="118">
        <f t="shared" si="0"/>
        <v>402</v>
      </c>
      <c r="H16" s="687"/>
      <c r="I16" s="688"/>
      <c r="J16" s="133"/>
      <c r="K16" s="684" t="s">
        <v>337</v>
      </c>
      <c r="L16" s="89" t="s">
        <v>333</v>
      </c>
      <c r="M16" s="37">
        <f>M10</f>
        <v>227</v>
      </c>
      <c r="N16" s="37">
        <f>N10</f>
        <v>164</v>
      </c>
      <c r="O16" s="37">
        <f>O10</f>
        <v>11</v>
      </c>
      <c r="P16" s="37">
        <f>P10</f>
        <v>0</v>
      </c>
      <c r="Q16" s="90">
        <f t="shared" si="3"/>
        <v>402</v>
      </c>
      <c r="R16" s="689"/>
      <c r="S16" s="690"/>
    </row>
    <row r="17" spans="2:19" ht="15.75" customHeight="1" x14ac:dyDescent="0.2">
      <c r="B17" s="685"/>
      <c r="C17" s="119" t="s">
        <v>338</v>
      </c>
      <c r="D17" s="38">
        <v>91</v>
      </c>
      <c r="E17" s="38">
        <v>66</v>
      </c>
      <c r="F17" s="38">
        <v>4</v>
      </c>
      <c r="G17" s="38">
        <f t="shared" si="0"/>
        <v>161</v>
      </c>
      <c r="H17" s="691"/>
      <c r="I17" s="692"/>
      <c r="J17" s="133"/>
      <c r="K17" s="685"/>
      <c r="L17" s="91" t="s">
        <v>338</v>
      </c>
      <c r="M17" s="38">
        <v>91</v>
      </c>
      <c r="N17" s="38">
        <v>18</v>
      </c>
      <c r="O17" s="38">
        <v>5</v>
      </c>
      <c r="P17" s="38">
        <v>0</v>
      </c>
      <c r="Q17" s="38">
        <f t="shared" si="3"/>
        <v>114</v>
      </c>
      <c r="R17" s="689"/>
      <c r="S17" s="690"/>
    </row>
    <row r="18" spans="2:19" ht="23.25" customHeight="1" thickBot="1" x14ac:dyDescent="0.25">
      <c r="B18" s="686"/>
      <c r="C18" s="120">
        <v>0.6</v>
      </c>
      <c r="D18" s="38">
        <v>136</v>
      </c>
      <c r="E18" s="38">
        <v>98</v>
      </c>
      <c r="F18" s="38">
        <v>7</v>
      </c>
      <c r="G18" s="38">
        <f t="shared" si="0"/>
        <v>241</v>
      </c>
      <c r="H18" s="691"/>
      <c r="I18" s="692"/>
      <c r="J18" s="133"/>
      <c r="K18" s="686"/>
      <c r="L18" s="93">
        <v>0.6</v>
      </c>
      <c r="M18" s="38">
        <v>38</v>
      </c>
      <c r="N18" s="38">
        <v>0</v>
      </c>
      <c r="O18" s="38">
        <v>6</v>
      </c>
      <c r="P18" s="38">
        <v>0</v>
      </c>
      <c r="Q18" s="38">
        <f t="shared" si="3"/>
        <v>44</v>
      </c>
      <c r="R18" s="689"/>
      <c r="S18" s="690"/>
    </row>
    <row r="19" spans="2:19" ht="13.5" customHeight="1" x14ac:dyDescent="0.2">
      <c r="B19" s="684" t="s">
        <v>339</v>
      </c>
      <c r="C19" s="117" t="s">
        <v>333</v>
      </c>
      <c r="D19" s="36">
        <v>227</v>
      </c>
      <c r="E19" s="36">
        <v>164</v>
      </c>
      <c r="F19" s="36">
        <v>11</v>
      </c>
      <c r="G19" s="121">
        <f t="shared" si="0"/>
        <v>402</v>
      </c>
      <c r="H19" s="691"/>
      <c r="I19" s="692"/>
      <c r="J19" s="133"/>
      <c r="K19" s="684" t="s">
        <v>339</v>
      </c>
      <c r="L19" s="89" t="s">
        <v>333</v>
      </c>
      <c r="M19" s="37">
        <f>M10</f>
        <v>227</v>
      </c>
      <c r="N19" s="37">
        <f>N10</f>
        <v>164</v>
      </c>
      <c r="O19" s="37">
        <f>O10</f>
        <v>11</v>
      </c>
      <c r="P19" s="37">
        <f>P10</f>
        <v>0</v>
      </c>
      <c r="Q19" s="90">
        <f t="shared" si="3"/>
        <v>402</v>
      </c>
      <c r="R19" s="689"/>
      <c r="S19" s="690"/>
    </row>
    <row r="20" spans="2:19" ht="15" customHeight="1" x14ac:dyDescent="0.2">
      <c r="B20" s="685"/>
      <c r="C20" s="119" t="s">
        <v>338</v>
      </c>
      <c r="D20" s="38">
        <v>0</v>
      </c>
      <c r="E20" s="38">
        <v>0</v>
      </c>
      <c r="F20" s="38">
        <v>0</v>
      </c>
      <c r="G20" s="38">
        <f t="shared" si="0"/>
        <v>0</v>
      </c>
      <c r="H20" s="691"/>
      <c r="I20" s="692"/>
      <c r="J20" s="133"/>
      <c r="K20" s="685"/>
      <c r="L20" s="91" t="s">
        <v>338</v>
      </c>
      <c r="M20" s="38">
        <v>0</v>
      </c>
      <c r="N20" s="38">
        <f t="shared" ref="N20:P21" si="4">N11-N17</f>
        <v>47.600000000000009</v>
      </c>
      <c r="O20" s="94">
        <f t="shared" si="4"/>
        <v>0</v>
      </c>
      <c r="P20" s="38">
        <f t="shared" si="4"/>
        <v>0</v>
      </c>
      <c r="Q20" s="38">
        <f t="shared" si="3"/>
        <v>47.600000000000009</v>
      </c>
      <c r="R20" s="689"/>
      <c r="S20" s="690"/>
    </row>
    <row r="21" spans="2:19" ht="17.25" customHeight="1" thickBot="1" x14ac:dyDescent="0.25">
      <c r="B21" s="686"/>
      <c r="C21" s="120">
        <v>0.6</v>
      </c>
      <c r="D21" s="38">
        <v>0</v>
      </c>
      <c r="E21" s="38">
        <v>0</v>
      </c>
      <c r="F21" s="38">
        <v>0</v>
      </c>
      <c r="G21" s="38">
        <f t="shared" si="0"/>
        <v>0</v>
      </c>
      <c r="H21" s="691"/>
      <c r="I21" s="692"/>
      <c r="J21" s="133"/>
      <c r="K21" s="686"/>
      <c r="L21" s="93">
        <v>0.6</v>
      </c>
      <c r="M21" s="38">
        <f>M42</f>
        <v>47</v>
      </c>
      <c r="N21" s="38">
        <f t="shared" si="4"/>
        <v>98.399999999999991</v>
      </c>
      <c r="O21" s="38">
        <f t="shared" si="4"/>
        <v>0</v>
      </c>
      <c r="P21" s="38">
        <f t="shared" si="4"/>
        <v>0</v>
      </c>
      <c r="Q21" s="38">
        <f t="shared" si="3"/>
        <v>145.39999999999998</v>
      </c>
      <c r="R21" s="689"/>
      <c r="S21" s="690"/>
    </row>
    <row r="22" spans="2:19" ht="15.75" customHeight="1" x14ac:dyDescent="0.2">
      <c r="B22" s="684" t="s">
        <v>601</v>
      </c>
      <c r="C22" s="117" t="s">
        <v>333</v>
      </c>
      <c r="D22" s="36">
        <v>227</v>
      </c>
      <c r="E22" s="36">
        <v>164</v>
      </c>
      <c r="F22" s="36">
        <v>11</v>
      </c>
      <c r="G22" s="118">
        <f t="shared" si="0"/>
        <v>402</v>
      </c>
      <c r="H22" s="691"/>
      <c r="I22" s="692"/>
      <c r="J22" s="133"/>
      <c r="K22" s="684" t="s">
        <v>340</v>
      </c>
      <c r="L22" s="89" t="s">
        <v>333</v>
      </c>
      <c r="M22" s="37">
        <f>M10+5</f>
        <v>232</v>
      </c>
      <c r="N22" s="37">
        <f>N10</f>
        <v>164</v>
      </c>
      <c r="O22" s="37">
        <f>O10</f>
        <v>11</v>
      </c>
      <c r="P22" s="37">
        <f>P10</f>
        <v>0</v>
      </c>
      <c r="Q22" s="90">
        <f t="shared" si="3"/>
        <v>407</v>
      </c>
      <c r="R22" s="164"/>
      <c r="S22" s="165"/>
    </row>
    <row r="23" spans="2:19" x14ac:dyDescent="0.2">
      <c r="B23" s="685"/>
      <c r="C23" s="119" t="s">
        <v>338</v>
      </c>
      <c r="D23" s="38">
        <v>90</v>
      </c>
      <c r="E23" s="38">
        <v>66</v>
      </c>
      <c r="F23" s="38">
        <v>4</v>
      </c>
      <c r="G23" s="38">
        <f t="shared" si="0"/>
        <v>160</v>
      </c>
      <c r="H23" s="691"/>
      <c r="I23" s="692"/>
      <c r="J23" s="133"/>
      <c r="K23" s="685"/>
      <c r="L23" s="91" t="s">
        <v>338</v>
      </c>
      <c r="M23" s="38">
        <v>105</v>
      </c>
      <c r="N23" s="38">
        <v>18</v>
      </c>
      <c r="O23" s="38">
        <v>5</v>
      </c>
      <c r="P23" s="38">
        <v>0</v>
      </c>
      <c r="Q23" s="38">
        <f t="shared" si="3"/>
        <v>128</v>
      </c>
      <c r="R23" s="164"/>
      <c r="S23" s="165"/>
    </row>
    <row r="24" spans="2:19" ht="15" customHeight="1" thickBot="1" x14ac:dyDescent="0.25">
      <c r="B24" s="686"/>
      <c r="C24" s="120">
        <v>0.6</v>
      </c>
      <c r="D24" s="38">
        <v>135</v>
      </c>
      <c r="E24" s="38">
        <v>98</v>
      </c>
      <c r="F24" s="38">
        <v>7</v>
      </c>
      <c r="G24" s="38">
        <f t="shared" si="0"/>
        <v>240</v>
      </c>
      <c r="H24" s="691"/>
      <c r="I24" s="692"/>
      <c r="J24" s="133"/>
      <c r="K24" s="686"/>
      <c r="L24" s="93">
        <v>0.6</v>
      </c>
      <c r="M24" s="38">
        <v>158</v>
      </c>
      <c r="N24" s="38">
        <v>4</v>
      </c>
      <c r="O24" s="38">
        <v>6</v>
      </c>
      <c r="P24" s="38">
        <v>0</v>
      </c>
      <c r="Q24" s="38">
        <f t="shared" si="3"/>
        <v>168</v>
      </c>
      <c r="R24" s="164"/>
      <c r="S24" s="165"/>
    </row>
    <row r="25" spans="2:19" ht="15" customHeight="1" x14ac:dyDescent="0.2">
      <c r="B25" s="684" t="s">
        <v>341</v>
      </c>
      <c r="C25" s="117" t="s">
        <v>333</v>
      </c>
      <c r="D25" s="36">
        <v>227</v>
      </c>
      <c r="E25" s="36">
        <v>164</v>
      </c>
      <c r="F25" s="36">
        <v>11</v>
      </c>
      <c r="G25" s="118">
        <f t="shared" si="0"/>
        <v>402</v>
      </c>
      <c r="H25" s="691"/>
      <c r="I25" s="692"/>
      <c r="J25" s="133"/>
      <c r="K25" s="684" t="s">
        <v>946</v>
      </c>
      <c r="L25" s="89" t="s">
        <v>333</v>
      </c>
      <c r="M25" s="37">
        <f>M19</f>
        <v>227</v>
      </c>
      <c r="N25" s="37">
        <f>N19+4</f>
        <v>168</v>
      </c>
      <c r="O25" s="37">
        <f>O19</f>
        <v>11</v>
      </c>
      <c r="P25" s="37">
        <f>P19</f>
        <v>0</v>
      </c>
      <c r="Q25" s="90">
        <f t="shared" si="3"/>
        <v>406</v>
      </c>
      <c r="R25" s="689"/>
      <c r="S25" s="690"/>
    </row>
    <row r="26" spans="2:19" x14ac:dyDescent="0.2">
      <c r="B26" s="685"/>
      <c r="C26" s="119" t="s">
        <v>338</v>
      </c>
      <c r="D26" s="38">
        <v>1</v>
      </c>
      <c r="E26" s="38">
        <v>0</v>
      </c>
      <c r="F26" s="38">
        <v>0</v>
      </c>
      <c r="G26" s="38">
        <f t="shared" si="0"/>
        <v>1</v>
      </c>
      <c r="H26" s="691"/>
      <c r="I26" s="692"/>
      <c r="J26" s="133"/>
      <c r="K26" s="685"/>
      <c r="L26" s="91" t="s">
        <v>338</v>
      </c>
      <c r="M26" s="38">
        <v>91</v>
      </c>
      <c r="N26" s="38">
        <v>18</v>
      </c>
      <c r="O26" s="38">
        <v>5</v>
      </c>
      <c r="P26" s="38">
        <v>0</v>
      </c>
      <c r="Q26" s="38">
        <f t="shared" si="3"/>
        <v>114</v>
      </c>
      <c r="R26" s="689"/>
      <c r="S26" s="690"/>
    </row>
    <row r="27" spans="2:19" ht="18" customHeight="1" thickBot="1" x14ac:dyDescent="0.25">
      <c r="B27" s="686"/>
      <c r="C27" s="120">
        <v>0.6</v>
      </c>
      <c r="D27" s="38">
        <v>1</v>
      </c>
      <c r="E27" s="38">
        <v>0</v>
      </c>
      <c r="F27" s="38">
        <v>0</v>
      </c>
      <c r="G27" s="38">
        <f t="shared" si="0"/>
        <v>1</v>
      </c>
      <c r="H27" s="691"/>
      <c r="I27" s="692"/>
      <c r="J27" s="133"/>
      <c r="K27" s="686"/>
      <c r="L27" s="93">
        <v>0.6</v>
      </c>
      <c r="M27" s="38">
        <v>43</v>
      </c>
      <c r="N27" s="38">
        <v>4</v>
      </c>
      <c r="O27" s="38">
        <v>6</v>
      </c>
      <c r="P27" s="38">
        <v>0</v>
      </c>
      <c r="Q27" s="38">
        <f>SUM(M27:P27)</f>
        <v>53</v>
      </c>
      <c r="R27" s="689"/>
      <c r="S27" s="690"/>
    </row>
    <row r="28" spans="2:19" ht="15" customHeight="1" x14ac:dyDescent="0.2">
      <c r="B28" s="684" t="s">
        <v>602</v>
      </c>
      <c r="C28" s="117" t="s">
        <v>333</v>
      </c>
      <c r="D28" s="36">
        <v>227</v>
      </c>
      <c r="E28" s="36">
        <v>164</v>
      </c>
      <c r="F28" s="36">
        <v>11</v>
      </c>
      <c r="G28" s="118">
        <f t="shared" si="0"/>
        <v>402</v>
      </c>
      <c r="H28" s="691"/>
      <c r="I28" s="692"/>
      <c r="J28" s="133"/>
      <c r="K28" s="684" t="s">
        <v>947</v>
      </c>
      <c r="L28" s="89" t="s">
        <v>333</v>
      </c>
      <c r="M28" s="37">
        <f>M22</f>
        <v>232</v>
      </c>
      <c r="N28" s="37">
        <f>N22</f>
        <v>164</v>
      </c>
      <c r="O28" s="37">
        <f>O22</f>
        <v>11</v>
      </c>
      <c r="P28" s="37">
        <f>P22</f>
        <v>0</v>
      </c>
      <c r="Q28" s="90">
        <f t="shared" ref="Q28:Q32" si="5">SUM(M28:P28)</f>
        <v>407</v>
      </c>
      <c r="R28" s="689"/>
      <c r="S28" s="690"/>
    </row>
    <row r="29" spans="2:19" x14ac:dyDescent="0.2">
      <c r="B29" s="685"/>
      <c r="C29" s="119" t="s">
        <v>338</v>
      </c>
      <c r="D29" s="38">
        <v>4</v>
      </c>
      <c r="E29" s="38">
        <v>2</v>
      </c>
      <c r="F29" s="38">
        <v>0</v>
      </c>
      <c r="G29" s="38">
        <f t="shared" si="0"/>
        <v>6</v>
      </c>
      <c r="H29" s="691" t="s">
        <v>342</v>
      </c>
      <c r="I29" s="692"/>
      <c r="J29" s="133"/>
      <c r="K29" s="685"/>
      <c r="L29" s="91" t="s">
        <v>338</v>
      </c>
      <c r="M29" s="38">
        <v>1</v>
      </c>
      <c r="N29" s="38">
        <f>N23-N26</f>
        <v>0</v>
      </c>
      <c r="O29" s="38">
        <f>O23-O26</f>
        <v>0</v>
      </c>
      <c r="P29" s="38">
        <v>0</v>
      </c>
      <c r="Q29" s="38">
        <f t="shared" si="5"/>
        <v>1</v>
      </c>
      <c r="R29" s="689"/>
      <c r="S29" s="690"/>
    </row>
    <row r="30" spans="2:19" ht="15" customHeight="1" thickBot="1" x14ac:dyDescent="0.25">
      <c r="B30" s="686"/>
      <c r="C30" s="120" t="s">
        <v>599</v>
      </c>
      <c r="D30" s="39">
        <v>5</v>
      </c>
      <c r="E30" s="39">
        <v>4</v>
      </c>
      <c r="F30" s="39">
        <v>0</v>
      </c>
      <c r="G30" s="39">
        <f t="shared" si="0"/>
        <v>9</v>
      </c>
      <c r="H30" s="693"/>
      <c r="I30" s="694"/>
      <c r="J30" s="133"/>
      <c r="K30" s="686"/>
      <c r="L30" s="93">
        <v>0.6</v>
      </c>
      <c r="M30" s="38">
        <f>M24-M27</f>
        <v>115</v>
      </c>
      <c r="N30" s="38">
        <f>N24-N27</f>
        <v>0</v>
      </c>
      <c r="O30" s="38">
        <f>O24-O27</f>
        <v>0</v>
      </c>
      <c r="P30" s="38">
        <v>0</v>
      </c>
      <c r="Q30" s="38">
        <f t="shared" si="5"/>
        <v>115</v>
      </c>
      <c r="R30" s="689"/>
      <c r="S30" s="690"/>
    </row>
    <row r="31" spans="2:19" ht="15" customHeight="1" x14ac:dyDescent="0.2">
      <c r="B31" s="684" t="s">
        <v>343</v>
      </c>
      <c r="C31" s="117" t="s">
        <v>333</v>
      </c>
      <c r="D31" s="36">
        <v>227</v>
      </c>
      <c r="E31" s="36">
        <v>164</v>
      </c>
      <c r="F31" s="36">
        <v>11</v>
      </c>
      <c r="G31" s="118">
        <f t="shared" si="0"/>
        <v>402</v>
      </c>
      <c r="H31" s="687"/>
      <c r="I31" s="688"/>
      <c r="J31" s="133"/>
      <c r="K31" s="684" t="s">
        <v>344</v>
      </c>
      <c r="L31" s="89" t="s">
        <v>333</v>
      </c>
      <c r="M31" s="37">
        <f>M10</f>
        <v>227</v>
      </c>
      <c r="N31" s="37">
        <f>N10</f>
        <v>164</v>
      </c>
      <c r="O31" s="37">
        <f>O10</f>
        <v>11</v>
      </c>
      <c r="P31" s="37">
        <f>P10</f>
        <v>0</v>
      </c>
      <c r="Q31" s="90">
        <f t="shared" si="5"/>
        <v>402</v>
      </c>
      <c r="R31" s="689"/>
      <c r="S31" s="690"/>
    </row>
    <row r="32" spans="2:19" x14ac:dyDescent="0.2">
      <c r="B32" s="685"/>
      <c r="C32" s="119" t="s">
        <v>338</v>
      </c>
      <c r="D32" s="38">
        <v>90</v>
      </c>
      <c r="E32" s="38">
        <v>65</v>
      </c>
      <c r="F32" s="38">
        <v>4</v>
      </c>
      <c r="G32" s="38">
        <f t="shared" si="0"/>
        <v>159</v>
      </c>
      <c r="H32" s="691"/>
      <c r="I32" s="692"/>
      <c r="J32" s="133"/>
      <c r="K32" s="685"/>
      <c r="L32" s="91" t="s">
        <v>338</v>
      </c>
      <c r="M32" s="38">
        <v>1</v>
      </c>
      <c r="N32" s="38">
        <v>0</v>
      </c>
      <c r="O32" s="38">
        <f>O17-O26</f>
        <v>0</v>
      </c>
      <c r="P32" s="38">
        <v>0</v>
      </c>
      <c r="Q32" s="38">
        <f t="shared" si="5"/>
        <v>1</v>
      </c>
      <c r="R32" s="689"/>
      <c r="S32" s="690"/>
    </row>
    <row r="33" spans="2:19" ht="15.75" customHeight="1" thickBot="1" x14ac:dyDescent="0.25">
      <c r="B33" s="686"/>
      <c r="C33" s="120">
        <v>0.6</v>
      </c>
      <c r="D33" s="38">
        <v>135</v>
      </c>
      <c r="E33" s="38">
        <v>98</v>
      </c>
      <c r="F33" s="38">
        <v>7</v>
      </c>
      <c r="G33" s="38">
        <f t="shared" si="0"/>
        <v>240</v>
      </c>
      <c r="H33" s="691"/>
      <c r="I33" s="692"/>
      <c r="J33" s="133"/>
      <c r="K33" s="686"/>
      <c r="L33" s="93">
        <v>0.6</v>
      </c>
      <c r="M33" s="38">
        <v>0</v>
      </c>
      <c r="N33" s="38">
        <v>0</v>
      </c>
      <c r="O33" s="38">
        <f>O18-O27</f>
        <v>0</v>
      </c>
      <c r="P33" s="38">
        <v>0</v>
      </c>
      <c r="Q33" s="38">
        <f>SUM(M33:P33)</f>
        <v>0</v>
      </c>
      <c r="R33" s="689"/>
      <c r="S33" s="690"/>
    </row>
    <row r="34" spans="2:19" ht="15" customHeight="1" x14ac:dyDescent="0.2">
      <c r="B34" s="684" t="s">
        <v>603</v>
      </c>
      <c r="C34" s="117" t="s">
        <v>333</v>
      </c>
      <c r="D34" s="36">
        <v>227</v>
      </c>
      <c r="E34" s="36">
        <v>164</v>
      </c>
      <c r="F34" s="36">
        <v>11</v>
      </c>
      <c r="G34" s="118">
        <f t="shared" si="0"/>
        <v>402</v>
      </c>
      <c r="H34" s="691"/>
      <c r="I34" s="692"/>
      <c r="J34" s="133"/>
      <c r="K34" s="684" t="s">
        <v>345</v>
      </c>
      <c r="L34" s="89" t="s">
        <v>333</v>
      </c>
      <c r="M34" s="37">
        <f>M35+M36</f>
        <v>237</v>
      </c>
      <c r="N34" s="37">
        <f>N35+N36</f>
        <v>174</v>
      </c>
      <c r="O34" s="37">
        <f>O35+O36</f>
        <v>4</v>
      </c>
      <c r="P34" s="37">
        <v>0</v>
      </c>
      <c r="Q34" s="90">
        <f t="shared" ref="Q34:Q48" si="6">SUM(M34:P34)</f>
        <v>415</v>
      </c>
      <c r="R34" s="696" t="s">
        <v>361</v>
      </c>
      <c r="S34" s="697"/>
    </row>
    <row r="35" spans="2:19" x14ac:dyDescent="0.2">
      <c r="B35" s="685"/>
      <c r="C35" s="119" t="s">
        <v>338</v>
      </c>
      <c r="D35" s="38">
        <v>89</v>
      </c>
      <c r="E35" s="38">
        <v>63</v>
      </c>
      <c r="F35" s="38">
        <v>4</v>
      </c>
      <c r="G35" s="38">
        <f t="shared" si="0"/>
        <v>156</v>
      </c>
      <c r="H35" s="691"/>
      <c r="I35" s="692"/>
      <c r="J35" s="133"/>
      <c r="K35" s="685"/>
      <c r="L35" s="91" t="s">
        <v>338</v>
      </c>
      <c r="M35" s="38">
        <v>95</v>
      </c>
      <c r="N35" s="38">
        <v>70</v>
      </c>
      <c r="O35" s="38">
        <v>2</v>
      </c>
      <c r="P35" s="38">
        <v>1</v>
      </c>
      <c r="Q35" s="38">
        <f t="shared" si="6"/>
        <v>168</v>
      </c>
      <c r="R35" s="696"/>
      <c r="S35" s="697"/>
    </row>
    <row r="36" spans="2:19" ht="17.25" customHeight="1" thickBot="1" x14ac:dyDescent="0.25">
      <c r="B36" s="686"/>
      <c r="C36" s="120">
        <v>0.6</v>
      </c>
      <c r="D36" s="38">
        <v>134</v>
      </c>
      <c r="E36" s="38">
        <v>95</v>
      </c>
      <c r="F36" s="38">
        <v>6</v>
      </c>
      <c r="G36" s="38">
        <f t="shared" si="0"/>
        <v>235</v>
      </c>
      <c r="H36" s="691"/>
      <c r="I36" s="692"/>
      <c r="J36" s="133"/>
      <c r="K36" s="686"/>
      <c r="L36" s="93">
        <v>0.6</v>
      </c>
      <c r="M36" s="38">
        <v>142</v>
      </c>
      <c r="N36" s="38">
        <v>104</v>
      </c>
      <c r="O36" s="38">
        <v>2</v>
      </c>
      <c r="P36" s="38">
        <v>2</v>
      </c>
      <c r="Q36" s="38">
        <f t="shared" si="6"/>
        <v>250</v>
      </c>
      <c r="R36" s="696"/>
      <c r="S36" s="697"/>
    </row>
    <row r="37" spans="2:19" ht="13.5" customHeight="1" x14ac:dyDescent="0.2">
      <c r="B37" s="684" t="s">
        <v>346</v>
      </c>
      <c r="C37" s="117" t="s">
        <v>333</v>
      </c>
      <c r="D37" s="36">
        <v>227</v>
      </c>
      <c r="E37" s="36">
        <v>164</v>
      </c>
      <c r="F37" s="36">
        <v>11</v>
      </c>
      <c r="G37" s="118">
        <f t="shared" si="0"/>
        <v>402</v>
      </c>
      <c r="H37" s="691"/>
      <c r="I37" s="692"/>
      <c r="J37" s="133"/>
      <c r="K37" s="684" t="s">
        <v>347</v>
      </c>
      <c r="L37" s="89" t="s">
        <v>333</v>
      </c>
      <c r="M37" s="37">
        <f>+M38+M39</f>
        <v>170</v>
      </c>
      <c r="N37" s="37">
        <f>N38+N39</f>
        <v>88</v>
      </c>
      <c r="O37" s="37">
        <f>O38+O39</f>
        <v>2</v>
      </c>
      <c r="P37" s="37">
        <v>0</v>
      </c>
      <c r="Q37" s="90">
        <f t="shared" si="6"/>
        <v>260</v>
      </c>
      <c r="R37" s="696" t="s">
        <v>361</v>
      </c>
      <c r="S37" s="697"/>
    </row>
    <row r="38" spans="2:19" x14ac:dyDescent="0.2">
      <c r="B38" s="685"/>
      <c r="C38" s="119" t="s">
        <v>338</v>
      </c>
      <c r="D38" s="38">
        <v>1</v>
      </c>
      <c r="E38" s="38">
        <v>2</v>
      </c>
      <c r="F38" s="38">
        <v>0</v>
      </c>
      <c r="G38" s="38">
        <f t="shared" si="0"/>
        <v>3</v>
      </c>
      <c r="H38" s="691"/>
      <c r="I38" s="692"/>
      <c r="J38" s="133"/>
      <c r="K38" s="685"/>
      <c r="L38" s="91" t="s">
        <v>338</v>
      </c>
      <c r="M38" s="38">
        <v>68</v>
      </c>
      <c r="N38" s="38">
        <v>35</v>
      </c>
      <c r="O38" s="38">
        <v>0.8</v>
      </c>
      <c r="P38" s="38">
        <v>0</v>
      </c>
      <c r="Q38" s="38">
        <f t="shared" si="6"/>
        <v>103.8</v>
      </c>
      <c r="R38" s="696"/>
      <c r="S38" s="697"/>
    </row>
    <row r="39" spans="2:19" ht="14.25" customHeight="1" thickBot="1" x14ac:dyDescent="0.25">
      <c r="B39" s="686"/>
      <c r="C39" s="120">
        <v>0.6</v>
      </c>
      <c r="D39" s="38">
        <v>1</v>
      </c>
      <c r="E39" s="38">
        <v>3</v>
      </c>
      <c r="F39" s="38">
        <v>1</v>
      </c>
      <c r="G39" s="38">
        <f t="shared" si="0"/>
        <v>5</v>
      </c>
      <c r="H39" s="691"/>
      <c r="I39" s="692"/>
      <c r="J39" s="133"/>
      <c r="K39" s="686"/>
      <c r="L39" s="95">
        <v>0.6</v>
      </c>
      <c r="M39" s="38">
        <v>102</v>
      </c>
      <c r="N39" s="40">
        <v>53</v>
      </c>
      <c r="O39" s="40">
        <v>1.2</v>
      </c>
      <c r="P39" s="40">
        <v>0</v>
      </c>
      <c r="Q39" s="40">
        <f t="shared" si="6"/>
        <v>156.19999999999999</v>
      </c>
      <c r="R39" s="696"/>
      <c r="S39" s="697"/>
    </row>
    <row r="40" spans="2:19" ht="13.5" customHeight="1" x14ac:dyDescent="0.2">
      <c r="B40" s="684" t="s">
        <v>604</v>
      </c>
      <c r="C40" s="117" t="s">
        <v>333</v>
      </c>
      <c r="D40" s="36">
        <v>227</v>
      </c>
      <c r="E40" s="36">
        <v>164</v>
      </c>
      <c r="F40" s="36">
        <v>11</v>
      </c>
      <c r="G40" s="118">
        <f t="shared" si="0"/>
        <v>402</v>
      </c>
      <c r="H40" s="691"/>
      <c r="I40" s="692"/>
      <c r="J40" s="133"/>
      <c r="K40" s="684" t="s">
        <v>348</v>
      </c>
      <c r="L40" s="89" t="s">
        <v>333</v>
      </c>
      <c r="M40" s="37">
        <f>+M41+M42</f>
        <v>78</v>
      </c>
      <c r="N40" s="37">
        <f>N41+N42</f>
        <v>54</v>
      </c>
      <c r="O40" s="37">
        <f>O41+O42</f>
        <v>0</v>
      </c>
      <c r="P40" s="37">
        <v>0</v>
      </c>
      <c r="Q40" s="90">
        <f t="shared" si="6"/>
        <v>132</v>
      </c>
      <c r="R40" s="696" t="s">
        <v>361</v>
      </c>
      <c r="S40" s="697"/>
    </row>
    <row r="41" spans="2:19" x14ac:dyDescent="0.2">
      <c r="B41" s="685"/>
      <c r="C41" s="119" t="s">
        <v>338</v>
      </c>
      <c r="D41" s="38">
        <v>2</v>
      </c>
      <c r="E41" s="38">
        <v>2</v>
      </c>
      <c r="F41" s="38">
        <v>0</v>
      </c>
      <c r="G41" s="38">
        <v>0</v>
      </c>
      <c r="H41" s="691" t="s">
        <v>349</v>
      </c>
      <c r="I41" s="692"/>
      <c r="J41" s="133"/>
      <c r="K41" s="685"/>
      <c r="L41" s="91" t="s">
        <v>338</v>
      </c>
      <c r="M41" s="38">
        <v>31</v>
      </c>
      <c r="N41" s="38">
        <v>22</v>
      </c>
      <c r="O41" s="38">
        <v>0</v>
      </c>
      <c r="P41" s="38">
        <v>0</v>
      </c>
      <c r="Q41" s="38">
        <f t="shared" si="6"/>
        <v>53</v>
      </c>
      <c r="R41" s="696"/>
      <c r="S41" s="697"/>
    </row>
    <row r="42" spans="2:19" ht="17.25" customHeight="1" thickBot="1" x14ac:dyDescent="0.25">
      <c r="B42" s="701"/>
      <c r="C42" s="122">
        <v>0.6</v>
      </c>
      <c r="D42" s="39">
        <v>4</v>
      </c>
      <c r="E42" s="39">
        <v>3</v>
      </c>
      <c r="F42" s="39">
        <v>0</v>
      </c>
      <c r="G42" s="39">
        <f t="shared" ref="G42" si="7">+D42+E42+F42</f>
        <v>7</v>
      </c>
      <c r="H42" s="693"/>
      <c r="I42" s="694"/>
      <c r="J42" s="133"/>
      <c r="K42" s="686"/>
      <c r="L42" s="95">
        <v>0.6</v>
      </c>
      <c r="M42" s="40">
        <v>47</v>
      </c>
      <c r="N42" s="40">
        <v>32</v>
      </c>
      <c r="O42" s="40">
        <v>0</v>
      </c>
      <c r="P42" s="40">
        <v>0</v>
      </c>
      <c r="Q42" s="40">
        <f t="shared" si="6"/>
        <v>79</v>
      </c>
      <c r="R42" s="696"/>
      <c r="S42" s="697"/>
    </row>
    <row r="43" spans="2:19" ht="15" customHeight="1" x14ac:dyDescent="0.2">
      <c r="B43" s="35"/>
      <c r="K43" s="684" t="s">
        <v>350</v>
      </c>
      <c r="L43" s="89" t="s">
        <v>333</v>
      </c>
      <c r="M43" s="37">
        <f>+M44+M45</f>
        <v>96</v>
      </c>
      <c r="N43" s="37">
        <f>N44+N45</f>
        <v>38</v>
      </c>
      <c r="O43" s="37">
        <f>O44+O45</f>
        <v>3.2</v>
      </c>
      <c r="P43" s="37">
        <v>0</v>
      </c>
      <c r="Q43" s="90">
        <f t="shared" si="6"/>
        <v>137.19999999999999</v>
      </c>
      <c r="R43" s="696" t="s">
        <v>361</v>
      </c>
      <c r="S43" s="697"/>
    </row>
    <row r="44" spans="2:19" ht="15.75" customHeight="1" x14ac:dyDescent="0.2">
      <c r="B44" s="35"/>
      <c r="K44" s="685"/>
      <c r="L44" s="91" t="s">
        <v>338</v>
      </c>
      <c r="M44" s="38">
        <v>38</v>
      </c>
      <c r="N44" s="38">
        <v>15</v>
      </c>
      <c r="O44" s="38">
        <v>1.2</v>
      </c>
      <c r="P44" s="38">
        <v>1</v>
      </c>
      <c r="Q44" s="38">
        <f t="shared" si="6"/>
        <v>55.2</v>
      </c>
      <c r="R44" s="696"/>
      <c r="S44" s="697"/>
    </row>
    <row r="45" spans="2:19" ht="27" customHeight="1" x14ac:dyDescent="0.2">
      <c r="B45" s="698" t="s">
        <v>660</v>
      </c>
      <c r="C45" s="698"/>
      <c r="D45" s="698"/>
      <c r="E45" s="698"/>
      <c r="F45" s="698"/>
      <c r="G45" s="698"/>
      <c r="H45" s="698"/>
      <c r="I45" s="698"/>
      <c r="J45" s="166"/>
      <c r="K45" s="686"/>
      <c r="L45" s="95">
        <v>0.6</v>
      </c>
      <c r="M45" s="40">
        <v>58</v>
      </c>
      <c r="N45" s="40">
        <v>23</v>
      </c>
      <c r="O45" s="40">
        <v>2</v>
      </c>
      <c r="P45" s="40">
        <v>2</v>
      </c>
      <c r="Q45" s="40">
        <f t="shared" si="6"/>
        <v>85</v>
      </c>
      <c r="R45" s="696"/>
      <c r="S45" s="697"/>
    </row>
    <row r="46" spans="2:19" x14ac:dyDescent="0.2">
      <c r="B46" s="35"/>
      <c r="K46" s="684" t="s">
        <v>948</v>
      </c>
      <c r="L46" s="89" t="s">
        <v>333</v>
      </c>
      <c r="M46" s="37">
        <f>+M47+M48</f>
        <v>229</v>
      </c>
      <c r="N46" s="37">
        <f>N47+N48</f>
        <v>138</v>
      </c>
      <c r="O46" s="37">
        <f>O47+O48</f>
        <v>12</v>
      </c>
      <c r="P46" s="37">
        <f>P10</f>
        <v>0</v>
      </c>
      <c r="Q46" s="90">
        <f t="shared" si="6"/>
        <v>379</v>
      </c>
      <c r="R46" s="696" t="s">
        <v>361</v>
      </c>
      <c r="S46" s="697"/>
    </row>
    <row r="47" spans="2:19" x14ac:dyDescent="0.2">
      <c r="B47" s="35"/>
      <c r="K47" s="685"/>
      <c r="L47" s="91" t="s">
        <v>338</v>
      </c>
      <c r="M47" s="38">
        <v>92</v>
      </c>
      <c r="N47" s="38">
        <v>55</v>
      </c>
      <c r="O47" s="38">
        <v>5</v>
      </c>
      <c r="P47" s="38">
        <v>0</v>
      </c>
      <c r="Q47" s="38">
        <f t="shared" si="6"/>
        <v>152</v>
      </c>
      <c r="R47" s="699"/>
      <c r="S47" s="700"/>
    </row>
    <row r="48" spans="2:19" ht="24.75" customHeight="1" x14ac:dyDescent="0.2">
      <c r="B48" s="35"/>
      <c r="K48" s="686"/>
      <c r="L48" s="95">
        <v>0.6</v>
      </c>
      <c r="M48" s="40">
        <v>137</v>
      </c>
      <c r="N48" s="40">
        <v>83</v>
      </c>
      <c r="O48" s="40">
        <v>7</v>
      </c>
      <c r="P48" s="40">
        <v>0</v>
      </c>
      <c r="Q48" s="40">
        <f t="shared" si="6"/>
        <v>227</v>
      </c>
      <c r="R48" s="696"/>
      <c r="S48" s="697"/>
    </row>
    <row r="49" spans="2:19" ht="45.75" customHeight="1" x14ac:dyDescent="0.2">
      <c r="B49" s="35"/>
      <c r="K49" s="684" t="s">
        <v>351</v>
      </c>
      <c r="L49" s="89" t="s">
        <v>333</v>
      </c>
      <c r="M49" s="37">
        <f>+M50+M51</f>
        <v>334</v>
      </c>
      <c r="N49" s="37">
        <f>N50+N51</f>
        <v>180</v>
      </c>
      <c r="O49" s="37">
        <f>O50+O51</f>
        <v>5</v>
      </c>
      <c r="P49" s="37">
        <f>P37+P40+P43</f>
        <v>0</v>
      </c>
      <c r="Q49" s="90">
        <f t="shared" ref="Q49:Q54" si="8">SUM(M49:P49)</f>
        <v>519</v>
      </c>
      <c r="R49" s="696" t="s">
        <v>361</v>
      </c>
      <c r="S49" s="697"/>
    </row>
    <row r="50" spans="2:19" x14ac:dyDescent="0.2">
      <c r="B50" s="35"/>
      <c r="K50" s="685"/>
      <c r="L50" s="91" t="s">
        <v>338</v>
      </c>
      <c r="M50" s="38">
        <v>134</v>
      </c>
      <c r="N50" s="38">
        <v>72</v>
      </c>
      <c r="O50" s="38">
        <v>2</v>
      </c>
      <c r="P50" s="38">
        <v>2</v>
      </c>
      <c r="Q50" s="38">
        <f t="shared" si="8"/>
        <v>210</v>
      </c>
      <c r="R50" s="696"/>
      <c r="S50" s="697"/>
    </row>
    <row r="51" spans="2:19" ht="27" customHeight="1" x14ac:dyDescent="0.2">
      <c r="B51" s="35"/>
      <c r="K51" s="686"/>
      <c r="L51" s="95">
        <v>0.6</v>
      </c>
      <c r="M51" s="40">
        <v>200</v>
      </c>
      <c r="N51" s="40">
        <v>108</v>
      </c>
      <c r="O51" s="40">
        <v>3</v>
      </c>
      <c r="P51" s="40">
        <f>P39+P42+P45</f>
        <v>2</v>
      </c>
      <c r="Q51" s="40">
        <f t="shared" si="8"/>
        <v>313</v>
      </c>
      <c r="R51" s="696"/>
      <c r="S51" s="697"/>
    </row>
    <row r="52" spans="2:19" x14ac:dyDescent="0.2">
      <c r="B52" s="35"/>
      <c r="K52" s="684" t="s">
        <v>352</v>
      </c>
      <c r="L52" s="89" t="s">
        <v>333</v>
      </c>
      <c r="M52" s="37">
        <f>M37+M40+M43</f>
        <v>344</v>
      </c>
      <c r="N52" s="37">
        <f>N10</f>
        <v>164</v>
      </c>
      <c r="O52" s="37">
        <f>O10</f>
        <v>11</v>
      </c>
      <c r="P52" s="37">
        <f>P10</f>
        <v>0</v>
      </c>
      <c r="Q52" s="90">
        <f t="shared" si="8"/>
        <v>519</v>
      </c>
      <c r="R52" s="696" t="s">
        <v>361</v>
      </c>
      <c r="S52" s="697"/>
    </row>
    <row r="53" spans="2:19" x14ac:dyDescent="0.2">
      <c r="B53" s="35"/>
      <c r="K53" s="685"/>
      <c r="L53" s="91" t="s">
        <v>338</v>
      </c>
      <c r="M53" s="40">
        <v>0</v>
      </c>
      <c r="N53" s="38">
        <v>0</v>
      </c>
      <c r="O53" s="38">
        <v>0</v>
      </c>
      <c r="P53" s="38">
        <v>0</v>
      </c>
      <c r="Q53" s="38">
        <f t="shared" si="8"/>
        <v>0</v>
      </c>
      <c r="R53" s="689"/>
      <c r="S53" s="690"/>
    </row>
    <row r="54" spans="2:19" ht="21" customHeight="1" thickBot="1" x14ac:dyDescent="0.25">
      <c r="B54" s="35"/>
      <c r="K54" s="701"/>
      <c r="L54" s="96">
        <v>0.6</v>
      </c>
      <c r="M54" s="39">
        <v>0</v>
      </c>
      <c r="N54" s="39">
        <v>0</v>
      </c>
      <c r="O54" s="39">
        <v>0</v>
      </c>
      <c r="P54" s="39">
        <v>0</v>
      </c>
      <c r="Q54" s="39">
        <f t="shared" si="8"/>
        <v>0</v>
      </c>
      <c r="R54" s="702"/>
      <c r="S54" s="703"/>
    </row>
    <row r="55" spans="2:19" ht="15.75" customHeight="1" x14ac:dyDescent="0.2">
      <c r="B55" s="35"/>
    </row>
    <row r="56" spans="2:19" x14ac:dyDescent="0.2">
      <c r="B56" s="35"/>
    </row>
    <row r="57" spans="2:19" ht="12.75" customHeight="1" x14ac:dyDescent="0.2">
      <c r="B57" s="35"/>
    </row>
    <row r="58" spans="2:19" x14ac:dyDescent="0.2">
      <c r="B58" s="35"/>
    </row>
    <row r="59" spans="2:19" x14ac:dyDescent="0.2">
      <c r="B59" s="35"/>
    </row>
    <row r="60" spans="2:19" ht="12.75" customHeight="1" x14ac:dyDescent="0.2">
      <c r="B60" s="35"/>
    </row>
    <row r="61" spans="2:19" x14ac:dyDescent="0.2">
      <c r="B61" s="35"/>
    </row>
    <row r="62" spans="2:19" x14ac:dyDescent="0.2">
      <c r="B62" s="35"/>
    </row>
    <row r="63" spans="2:19" ht="12.75" customHeight="1" x14ac:dyDescent="0.2">
      <c r="B63" s="35"/>
    </row>
    <row r="64" spans="2:19" x14ac:dyDescent="0.2">
      <c r="B64" s="35"/>
    </row>
    <row r="65" spans="2:2" x14ac:dyDescent="0.2">
      <c r="B65" s="35"/>
    </row>
    <row r="66" spans="2:2" ht="12.75" customHeight="1" x14ac:dyDescent="0.2">
      <c r="B66" s="35"/>
    </row>
    <row r="67" spans="2:2" ht="15.75" customHeight="1" x14ac:dyDescent="0.2">
      <c r="B67" s="35"/>
    </row>
    <row r="68" spans="2:2" ht="15.75" customHeight="1" x14ac:dyDescent="0.2">
      <c r="B68" s="35"/>
    </row>
    <row r="69" spans="2:2" ht="12.75" customHeight="1" x14ac:dyDescent="0.2">
      <c r="B69" s="35"/>
    </row>
    <row r="70" spans="2:2" ht="15.75" customHeight="1" x14ac:dyDescent="0.2">
      <c r="B70" s="35"/>
    </row>
    <row r="71" spans="2:2" ht="15.75" customHeight="1" x14ac:dyDescent="0.2">
      <c r="B71" s="35"/>
    </row>
    <row r="72" spans="2:2" ht="12.75" customHeight="1" x14ac:dyDescent="0.2">
      <c r="B72" s="35"/>
    </row>
    <row r="73" spans="2:2" ht="15.75" customHeight="1" x14ac:dyDescent="0.2">
      <c r="B73" s="35"/>
    </row>
    <row r="74" spans="2:2" ht="15.75" customHeight="1" x14ac:dyDescent="0.2">
      <c r="B74" s="35"/>
    </row>
    <row r="75" spans="2:2" x14ac:dyDescent="0.2">
      <c r="B75" s="35"/>
    </row>
    <row r="76" spans="2:2" ht="15.75" customHeight="1" x14ac:dyDescent="0.2">
      <c r="B76" s="35"/>
    </row>
    <row r="77" spans="2:2" ht="15.75" customHeight="1" x14ac:dyDescent="0.2">
      <c r="B77" s="35"/>
    </row>
    <row r="78" spans="2:2" ht="19.5" customHeight="1" x14ac:dyDescent="0.2">
      <c r="B78" s="35"/>
    </row>
    <row r="79" spans="2:2" ht="65.25" customHeight="1" x14ac:dyDescent="0.2">
      <c r="B79" s="35"/>
    </row>
    <row r="80" spans="2:2" x14ac:dyDescent="0.2">
      <c r="B80" s="35"/>
    </row>
    <row r="81" spans="2:2" x14ac:dyDescent="0.2">
      <c r="B81" s="35"/>
    </row>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D29:F30 D32:F33 D35:F36 D41:F42 D14:F15 D38:F39 D10:F12 D20:F21 H10:H35 H37:H42 D23:F24 D26:F27 D17:F18">
    <cfRule type="cellIs" dxfId="91" priority="92" operator="lessThan">
      <formula>0</formula>
    </cfRule>
  </conditionalFormatting>
  <conditionalFormatting sqref="G13">
    <cfRule type="cellIs" dxfId="90" priority="90" operator="lessThan">
      <formula>0</formula>
    </cfRule>
  </conditionalFormatting>
  <conditionalFormatting sqref="G16">
    <cfRule type="cellIs" dxfId="89" priority="89" operator="lessThan">
      <formula>0</formula>
    </cfRule>
  </conditionalFormatting>
  <conditionalFormatting sqref="G19">
    <cfRule type="cellIs" dxfId="88" priority="88" operator="lessThan">
      <formula>0</formula>
    </cfRule>
  </conditionalFormatting>
  <conditionalFormatting sqref="H36">
    <cfRule type="cellIs" dxfId="87" priority="87" operator="lessThan">
      <formula>0</formula>
    </cfRule>
  </conditionalFormatting>
  <conditionalFormatting sqref="G17:G18 G23:G24 G29:G30 G32:G33 G35:G36 G41:G42 G14:G15 G26:G27 G38:G39 G10:G12 G20:G21">
    <cfRule type="cellIs" dxfId="86" priority="91" operator="lessThan">
      <formula>0</formula>
    </cfRule>
  </conditionalFormatting>
  <conditionalFormatting sqref="D16:F16">
    <cfRule type="cellIs" dxfId="85" priority="86" operator="lessThan">
      <formula>0</formula>
    </cfRule>
  </conditionalFormatting>
  <conditionalFormatting sqref="D19:F19">
    <cfRule type="cellIs" dxfId="84" priority="85" operator="lessThan">
      <formula>0</formula>
    </cfRule>
  </conditionalFormatting>
  <conditionalFormatting sqref="D22:F22">
    <cfRule type="cellIs" dxfId="83" priority="84" operator="lessThan">
      <formula>0</formula>
    </cfRule>
  </conditionalFormatting>
  <conditionalFormatting sqref="D25:F25">
    <cfRule type="cellIs" dxfId="82" priority="83" operator="lessThan">
      <formula>0</formula>
    </cfRule>
  </conditionalFormatting>
  <conditionalFormatting sqref="D28:F28">
    <cfRule type="cellIs" dxfId="81" priority="82" operator="lessThan">
      <formula>0</formula>
    </cfRule>
  </conditionalFormatting>
  <conditionalFormatting sqref="D31:F31">
    <cfRule type="cellIs" dxfId="80" priority="81" operator="lessThan">
      <formula>0</formula>
    </cfRule>
  </conditionalFormatting>
  <conditionalFormatting sqref="D34:F34">
    <cfRule type="cellIs" dxfId="79" priority="80" operator="lessThan">
      <formula>0</formula>
    </cfRule>
  </conditionalFormatting>
  <conditionalFormatting sqref="D37:F37">
    <cfRule type="cellIs" dxfId="78" priority="79" operator="lessThan">
      <formula>0</formula>
    </cfRule>
  </conditionalFormatting>
  <conditionalFormatting sqref="D40:F40">
    <cfRule type="cellIs" dxfId="77" priority="78" operator="lessThan">
      <formula>0</formula>
    </cfRule>
  </conditionalFormatting>
  <conditionalFormatting sqref="D13:F13">
    <cfRule type="cellIs" dxfId="76" priority="77" operator="lessThan">
      <formula>0</formula>
    </cfRule>
  </conditionalFormatting>
  <conditionalFormatting sqref="G22">
    <cfRule type="cellIs" dxfId="75" priority="76" operator="lessThan">
      <formula>0</formula>
    </cfRule>
  </conditionalFormatting>
  <conditionalFormatting sqref="G25">
    <cfRule type="cellIs" dxfId="74" priority="75" operator="lessThan">
      <formula>0</formula>
    </cfRule>
  </conditionalFormatting>
  <conditionalFormatting sqref="G28">
    <cfRule type="cellIs" dxfId="73" priority="74" operator="lessThan">
      <formula>0</formula>
    </cfRule>
  </conditionalFormatting>
  <conditionalFormatting sqref="G31">
    <cfRule type="cellIs" dxfId="72" priority="73" operator="lessThan">
      <formula>0</formula>
    </cfRule>
  </conditionalFormatting>
  <conditionalFormatting sqref="G34">
    <cfRule type="cellIs" dxfId="71" priority="72" operator="lessThan">
      <formula>0</formula>
    </cfRule>
  </conditionalFormatting>
  <conditionalFormatting sqref="G37">
    <cfRule type="cellIs" dxfId="70" priority="71" operator="lessThan">
      <formula>0</formula>
    </cfRule>
  </conditionalFormatting>
  <conditionalFormatting sqref="G40">
    <cfRule type="cellIs" dxfId="69" priority="70" operator="lessThan">
      <formula>0</formula>
    </cfRule>
  </conditionalFormatting>
  <conditionalFormatting sqref="R10:R33 R53:R54">
    <cfRule type="cellIs" dxfId="68" priority="69" operator="lessThan">
      <formula>0</formula>
    </cfRule>
  </conditionalFormatting>
  <conditionalFormatting sqref="P10:Q10 M10:N12 O11:Q12">
    <cfRule type="cellIs" dxfId="67" priority="68" operator="lessThan">
      <formula>0</formula>
    </cfRule>
  </conditionalFormatting>
  <conditionalFormatting sqref="O10">
    <cfRule type="cellIs" dxfId="66" priority="67" operator="lessThan">
      <formula>0</formula>
    </cfRule>
  </conditionalFormatting>
  <conditionalFormatting sqref="M14:N15 P14:Q15 Q13">
    <cfRule type="cellIs" dxfId="65" priority="66" operator="lessThan">
      <formula>0</formula>
    </cfRule>
  </conditionalFormatting>
  <conditionalFormatting sqref="O14:O15">
    <cfRule type="cellIs" dxfId="64" priority="65" operator="lessThan">
      <formula>0</formula>
    </cfRule>
  </conditionalFormatting>
  <conditionalFormatting sqref="M13:N13 P13">
    <cfRule type="cellIs" dxfId="63" priority="64" operator="lessThan">
      <formula>0</formula>
    </cfRule>
  </conditionalFormatting>
  <conditionalFormatting sqref="O13">
    <cfRule type="cellIs" dxfId="62" priority="63" operator="lessThan">
      <formula>0</formula>
    </cfRule>
  </conditionalFormatting>
  <conditionalFormatting sqref="M17:N18 P17:Q18">
    <cfRule type="cellIs" dxfId="61" priority="62" operator="lessThan">
      <formula>0</formula>
    </cfRule>
  </conditionalFormatting>
  <conditionalFormatting sqref="O17:O18">
    <cfRule type="cellIs" dxfId="60" priority="61" operator="lessThan">
      <formula>0</formula>
    </cfRule>
  </conditionalFormatting>
  <conditionalFormatting sqref="Q16">
    <cfRule type="cellIs" dxfId="59" priority="60" operator="lessThan">
      <formula>0</formula>
    </cfRule>
  </conditionalFormatting>
  <conditionalFormatting sqref="M16:N16 P16">
    <cfRule type="cellIs" dxfId="58" priority="59" operator="lessThan">
      <formula>0</formula>
    </cfRule>
  </conditionalFormatting>
  <conditionalFormatting sqref="O16">
    <cfRule type="cellIs" dxfId="57" priority="58" operator="lessThan">
      <formula>0</formula>
    </cfRule>
  </conditionalFormatting>
  <conditionalFormatting sqref="M20:Q21">
    <cfRule type="cellIs" dxfId="56" priority="57" operator="lessThan">
      <formula>0</formula>
    </cfRule>
  </conditionalFormatting>
  <conditionalFormatting sqref="M19:N19 P19:Q19">
    <cfRule type="cellIs" dxfId="55" priority="56" operator="lessThan">
      <formula>0</formula>
    </cfRule>
  </conditionalFormatting>
  <conditionalFormatting sqref="O19">
    <cfRule type="cellIs" dxfId="54" priority="55" operator="lessThan">
      <formula>0</formula>
    </cfRule>
  </conditionalFormatting>
  <conditionalFormatting sqref="P23:Q24 M23:N24">
    <cfRule type="cellIs" dxfId="53" priority="54" operator="lessThan">
      <formula>0</formula>
    </cfRule>
  </conditionalFormatting>
  <conditionalFormatting sqref="O23:O24">
    <cfRule type="cellIs" dxfId="52" priority="53" operator="lessThan">
      <formula>0</formula>
    </cfRule>
  </conditionalFormatting>
  <conditionalFormatting sqref="M22:N22 P22:Q22">
    <cfRule type="cellIs" dxfId="51" priority="52" operator="lessThan">
      <formula>0</formula>
    </cfRule>
  </conditionalFormatting>
  <conditionalFormatting sqref="O22">
    <cfRule type="cellIs" dxfId="50" priority="51" operator="lessThan">
      <formula>0</formula>
    </cfRule>
  </conditionalFormatting>
  <conditionalFormatting sqref="M26:N27 P26:Q27">
    <cfRule type="cellIs" dxfId="49" priority="50" operator="lessThan">
      <formula>0</formula>
    </cfRule>
  </conditionalFormatting>
  <conditionalFormatting sqref="O26:O27">
    <cfRule type="cellIs" dxfId="48" priority="49" operator="lessThan">
      <formula>0</formula>
    </cfRule>
  </conditionalFormatting>
  <conditionalFormatting sqref="Q25">
    <cfRule type="cellIs" dxfId="47" priority="48" operator="lessThan">
      <formula>0</formula>
    </cfRule>
  </conditionalFormatting>
  <conditionalFormatting sqref="M25:N25 P25">
    <cfRule type="cellIs" dxfId="46" priority="47" operator="lessThan">
      <formula>0</formula>
    </cfRule>
  </conditionalFormatting>
  <conditionalFormatting sqref="O25">
    <cfRule type="cellIs" dxfId="45" priority="46" operator="lessThan">
      <formula>0</formula>
    </cfRule>
  </conditionalFormatting>
  <conditionalFormatting sqref="M29:Q30">
    <cfRule type="cellIs" dxfId="44" priority="45" operator="lessThan">
      <formula>0</formula>
    </cfRule>
  </conditionalFormatting>
  <conditionalFormatting sqref="Q28">
    <cfRule type="cellIs" dxfId="43" priority="44" operator="lessThan">
      <formula>0</formula>
    </cfRule>
  </conditionalFormatting>
  <conditionalFormatting sqref="M28:N28 P28">
    <cfRule type="cellIs" dxfId="42" priority="43" operator="lessThan">
      <formula>0</formula>
    </cfRule>
  </conditionalFormatting>
  <conditionalFormatting sqref="O28">
    <cfRule type="cellIs" dxfId="41" priority="42" operator="lessThan">
      <formula>0</formula>
    </cfRule>
  </conditionalFormatting>
  <conditionalFormatting sqref="M32:Q33">
    <cfRule type="cellIs" dxfId="40" priority="41" operator="lessThan">
      <formula>0</formula>
    </cfRule>
  </conditionalFormatting>
  <conditionalFormatting sqref="Q31">
    <cfRule type="cellIs" dxfId="39" priority="40" operator="lessThan">
      <formula>0</formula>
    </cfRule>
  </conditionalFormatting>
  <conditionalFormatting sqref="M31:N31 P31">
    <cfRule type="cellIs" dxfId="38" priority="39" operator="lessThan">
      <formula>0</formula>
    </cfRule>
  </conditionalFormatting>
  <conditionalFormatting sqref="O31">
    <cfRule type="cellIs" dxfId="37" priority="38" operator="lessThan">
      <formula>0</formula>
    </cfRule>
  </conditionalFormatting>
  <conditionalFormatting sqref="M34:N36 P34:Q36">
    <cfRule type="cellIs" dxfId="36" priority="37" operator="lessThan">
      <formula>0</formula>
    </cfRule>
  </conditionalFormatting>
  <conditionalFormatting sqref="O34:O36">
    <cfRule type="cellIs" dxfId="35" priority="36" operator="lessThan">
      <formula>0</formula>
    </cfRule>
  </conditionalFormatting>
  <conditionalFormatting sqref="P38:Q39 M38:N39">
    <cfRule type="cellIs" dxfId="34" priority="35" operator="lessThan">
      <formula>0</formula>
    </cfRule>
  </conditionalFormatting>
  <conditionalFormatting sqref="O38:O39">
    <cfRule type="cellIs" dxfId="33" priority="34" operator="lessThan">
      <formula>0</formula>
    </cfRule>
  </conditionalFormatting>
  <conditionalFormatting sqref="M37:N37 P37:Q37">
    <cfRule type="cellIs" dxfId="32" priority="33" operator="lessThan">
      <formula>0</formula>
    </cfRule>
  </conditionalFormatting>
  <conditionalFormatting sqref="O37">
    <cfRule type="cellIs" dxfId="31" priority="32" operator="lessThan">
      <formula>0</formula>
    </cfRule>
  </conditionalFormatting>
  <conditionalFormatting sqref="P41:Q42 M41:N42">
    <cfRule type="cellIs" dxfId="30" priority="31" operator="lessThan">
      <formula>0</formula>
    </cfRule>
  </conditionalFormatting>
  <conditionalFormatting sqref="O41:O42">
    <cfRule type="cellIs" dxfId="29" priority="30" operator="lessThan">
      <formula>0</formula>
    </cfRule>
  </conditionalFormatting>
  <conditionalFormatting sqref="M40:N40 P40:Q40">
    <cfRule type="cellIs" dxfId="28" priority="29" operator="lessThan">
      <formula>0</formula>
    </cfRule>
  </conditionalFormatting>
  <conditionalFormatting sqref="O40">
    <cfRule type="cellIs" dxfId="27" priority="28" operator="lessThan">
      <formula>0</formula>
    </cfRule>
  </conditionalFormatting>
  <conditionalFormatting sqref="P44:Q45 M44:N45">
    <cfRule type="cellIs" dxfId="26" priority="27" operator="lessThan">
      <formula>0</formula>
    </cfRule>
  </conditionalFormatting>
  <conditionalFormatting sqref="O44:O45">
    <cfRule type="cellIs" dxfId="25" priority="26" operator="lessThan">
      <formula>0</formula>
    </cfRule>
  </conditionalFormatting>
  <conditionalFormatting sqref="M43:N43 P43:Q43">
    <cfRule type="cellIs" dxfId="24" priority="25" operator="lessThan">
      <formula>0</formula>
    </cfRule>
  </conditionalFormatting>
  <conditionalFormatting sqref="O43">
    <cfRule type="cellIs" dxfId="23" priority="24" operator="lessThan">
      <formula>0</formula>
    </cfRule>
  </conditionalFormatting>
  <conditionalFormatting sqref="P47:Q48 M47:N48">
    <cfRule type="cellIs" dxfId="22" priority="23" operator="lessThan">
      <formula>0</formula>
    </cfRule>
  </conditionalFormatting>
  <conditionalFormatting sqref="O47:O48">
    <cfRule type="cellIs" dxfId="21" priority="22" operator="lessThan">
      <formula>0</formula>
    </cfRule>
  </conditionalFormatting>
  <conditionalFormatting sqref="P46:Q46 M46">
    <cfRule type="cellIs" dxfId="20" priority="21" operator="lessThan">
      <formula>0</formula>
    </cfRule>
  </conditionalFormatting>
  <conditionalFormatting sqref="O46">
    <cfRule type="cellIs" dxfId="19" priority="20" operator="lessThan">
      <formula>0</formula>
    </cfRule>
  </conditionalFormatting>
  <conditionalFormatting sqref="N46">
    <cfRule type="cellIs" dxfId="18" priority="19" operator="lessThan">
      <formula>0</formula>
    </cfRule>
  </conditionalFormatting>
  <conditionalFormatting sqref="P50:Q51 M50:N51">
    <cfRule type="cellIs" dxfId="17" priority="18" operator="lessThan">
      <formula>0</formula>
    </cfRule>
  </conditionalFormatting>
  <conditionalFormatting sqref="O50:O51">
    <cfRule type="cellIs" dxfId="16" priority="17" operator="lessThan">
      <formula>0</formula>
    </cfRule>
  </conditionalFormatting>
  <conditionalFormatting sqref="M49:N49 P49:Q49">
    <cfRule type="cellIs" dxfId="15" priority="16" operator="lessThan">
      <formula>0</formula>
    </cfRule>
  </conditionalFormatting>
  <conditionalFormatting sqref="O49">
    <cfRule type="cellIs" dxfId="14" priority="15" operator="lessThan">
      <formula>0</formula>
    </cfRule>
  </conditionalFormatting>
  <conditionalFormatting sqref="P53:Q54 M53:N54">
    <cfRule type="cellIs" dxfId="13" priority="14" operator="lessThan">
      <formula>0</formula>
    </cfRule>
  </conditionalFormatting>
  <conditionalFormatting sqref="O53:O54">
    <cfRule type="cellIs" dxfId="12" priority="13" operator="lessThan">
      <formula>0</formula>
    </cfRule>
  </conditionalFormatting>
  <conditionalFormatting sqref="N52 P52:Q52">
    <cfRule type="cellIs" dxfId="11" priority="12" operator="lessThan">
      <formula>0</formula>
    </cfRule>
  </conditionalFormatting>
  <conditionalFormatting sqref="O52">
    <cfRule type="cellIs" dxfId="10" priority="11" operator="lessThan">
      <formula>0</formula>
    </cfRule>
  </conditionalFormatting>
  <conditionalFormatting sqref="M52">
    <cfRule type="cellIs" dxfId="9" priority="10" operator="lessThan">
      <formula>0</formula>
    </cfRule>
  </conditionalFormatting>
  <conditionalFormatting sqref="R38:R39 R35:R36">
    <cfRule type="cellIs" dxfId="8" priority="9" operator="lessThan">
      <formula>0</formula>
    </cfRule>
  </conditionalFormatting>
  <conditionalFormatting sqref="R41:R42 R44:R45 R47:R48 R50:R51">
    <cfRule type="cellIs" dxfId="7" priority="8" operator="lessThan">
      <formula>0</formula>
    </cfRule>
  </conditionalFormatting>
  <conditionalFormatting sqref="R49">
    <cfRule type="cellIs" dxfId="6" priority="7" operator="lessThan">
      <formula>0</formula>
    </cfRule>
  </conditionalFormatting>
  <conditionalFormatting sqref="R52">
    <cfRule type="cellIs" dxfId="5" priority="6" operator="lessThan">
      <formula>0</formula>
    </cfRule>
  </conditionalFormatting>
  <conditionalFormatting sqref="R46">
    <cfRule type="cellIs" dxfId="4" priority="5" operator="lessThan">
      <formula>0</formula>
    </cfRule>
  </conditionalFormatting>
  <conditionalFormatting sqref="R43">
    <cfRule type="cellIs" dxfId="3" priority="4" operator="lessThan">
      <formula>0</formula>
    </cfRule>
  </conditionalFormatting>
  <conditionalFormatting sqref="R40">
    <cfRule type="cellIs" dxfId="2" priority="3" operator="lessThan">
      <formula>0</formula>
    </cfRule>
  </conditionalFormatting>
  <conditionalFormatting sqref="R37">
    <cfRule type="cellIs" dxfId="1" priority="2" operator="lessThan">
      <formula>0</formula>
    </cfRule>
  </conditionalFormatting>
  <conditionalFormatting sqref="R34">
    <cfRule type="cellIs" dxfId="0"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ABC5FC-B446-47AC-9309-8E2CD9051B53}">
  <dimension ref="A1:R305"/>
  <sheetViews>
    <sheetView showGridLines="0" zoomScale="70" zoomScaleNormal="70" zoomScalePageLayoutView="95" workbookViewId="0">
      <pane xSplit="3" ySplit="4" topLeftCell="H5" activePane="bottomRight" state="frozen"/>
      <selection pane="topRight" activeCell="D1" sqref="D1"/>
      <selection pane="bottomLeft" activeCell="A5" sqref="A5"/>
      <selection pane="bottomRight" activeCell="L165" sqref="L165"/>
    </sheetView>
  </sheetViews>
  <sheetFormatPr baseColWidth="10" defaultColWidth="10.85546875" defaultRowHeight="12.75" x14ac:dyDescent="0.2"/>
  <cols>
    <col min="1" max="1" width="4.85546875" style="1" bestFit="1" customWidth="1"/>
    <col min="2" max="2" width="29.85546875" style="181" customWidth="1"/>
    <col min="3" max="3" width="31.5703125" style="181" customWidth="1"/>
    <col min="4" max="4" width="41.85546875" style="1" bestFit="1" customWidth="1"/>
    <col min="5" max="5" width="30.140625" style="1" customWidth="1"/>
    <col min="6" max="6" width="46" style="1" customWidth="1"/>
    <col min="7" max="7" width="24.7109375" style="181" customWidth="1"/>
    <col min="8" max="8" width="40.5703125" style="914" bestFit="1"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913" customWidth="1"/>
    <col min="17" max="17" width="46.28515625" style="913" customWidth="1"/>
    <col min="18" max="18" width="39.42578125" style="913" customWidth="1"/>
    <col min="19" max="16384" width="10.85546875" style="1"/>
  </cols>
  <sheetData>
    <row r="1" spans="1:18" ht="14.25" x14ac:dyDescent="0.2">
      <c r="B1" s="173"/>
      <c r="C1" s="179"/>
      <c r="D1" s="1020"/>
      <c r="E1" s="1020"/>
      <c r="F1" s="1020"/>
      <c r="G1" s="179"/>
      <c r="H1" s="1021"/>
      <c r="I1" s="1020"/>
      <c r="J1" s="1020"/>
      <c r="K1" s="1020"/>
      <c r="L1" s="1020"/>
    </row>
    <row r="2" spans="1:18" ht="15" x14ac:dyDescent="0.2">
      <c r="B2" s="704" t="s">
        <v>129</v>
      </c>
      <c r="C2" s="705"/>
      <c r="D2" s="705"/>
      <c r="E2" s="705"/>
      <c r="F2" s="705"/>
      <c r="G2" s="705"/>
      <c r="H2" s="705"/>
      <c r="I2" s="705"/>
      <c r="J2" s="705"/>
      <c r="K2" s="705"/>
      <c r="L2" s="706"/>
      <c r="M2" s="56"/>
    </row>
    <row r="3" spans="1:18" ht="15" x14ac:dyDescent="0.2">
      <c r="A3" s="1" t="s">
        <v>558</v>
      </c>
      <c r="B3" s="1019" t="s">
        <v>130</v>
      </c>
      <c r="C3" s="1019"/>
      <c r="D3" s="1017"/>
      <c r="E3" s="1017"/>
      <c r="F3" s="1017"/>
      <c r="G3" s="1019"/>
      <c r="H3" s="1018"/>
      <c r="I3" s="1017"/>
      <c r="J3" s="1017"/>
      <c r="K3" s="1017"/>
      <c r="L3" s="1017"/>
      <c r="M3" s="56"/>
    </row>
    <row r="4" spans="1:18" s="181" customFormat="1" ht="15" x14ac:dyDescent="0.2">
      <c r="B4" s="184" t="s">
        <v>131</v>
      </c>
      <c r="C4" s="185" t="s">
        <v>132</v>
      </c>
      <c r="D4" s="185" t="s">
        <v>133</v>
      </c>
      <c r="E4" s="707" t="s">
        <v>134</v>
      </c>
      <c r="F4" s="708"/>
      <c r="G4" s="707" t="s">
        <v>135</v>
      </c>
      <c r="H4" s="709"/>
      <c r="I4" s="709"/>
      <c r="J4" s="709"/>
      <c r="K4" s="708"/>
      <c r="L4" s="186" t="s">
        <v>97</v>
      </c>
      <c r="M4" s="186" t="s">
        <v>1290</v>
      </c>
      <c r="O4" s="923"/>
      <c r="P4" s="923"/>
      <c r="Q4" s="923"/>
      <c r="R4" s="923"/>
    </row>
    <row r="5" spans="1:18" ht="45" x14ac:dyDescent="0.2">
      <c r="B5" s="184"/>
      <c r="C5" s="185"/>
      <c r="D5" s="922"/>
      <c r="E5" s="28" t="s">
        <v>136</v>
      </c>
      <c r="F5" s="28" t="s">
        <v>137</v>
      </c>
      <c r="G5" s="187" t="s">
        <v>760</v>
      </c>
      <c r="H5" s="921" t="s">
        <v>138</v>
      </c>
      <c r="I5" s="187" t="s">
        <v>139</v>
      </c>
      <c r="J5" s="187" t="s">
        <v>140</v>
      </c>
      <c r="K5" s="28" t="s">
        <v>141</v>
      </c>
      <c r="L5" s="920"/>
      <c r="M5" s="56"/>
    </row>
    <row r="6" spans="1:18" ht="28.5" x14ac:dyDescent="0.25">
      <c r="B6" s="178" t="s">
        <v>142</v>
      </c>
      <c r="C6" s="57" t="s">
        <v>143</v>
      </c>
      <c r="D6" s="57" t="s">
        <v>144</v>
      </c>
      <c r="E6" s="52"/>
      <c r="F6" s="950" t="s">
        <v>145</v>
      </c>
      <c r="G6" s="209"/>
      <c r="H6" s="188">
        <v>5268448465</v>
      </c>
      <c r="I6" s="29"/>
      <c r="J6" s="33"/>
      <c r="K6" s="1012">
        <v>0</v>
      </c>
      <c r="L6" s="186"/>
      <c r="M6" s="56"/>
    </row>
    <row r="7" spans="1:18" ht="15" x14ac:dyDescent="0.25">
      <c r="B7" s="178" t="s">
        <v>146</v>
      </c>
      <c r="C7" s="57" t="s">
        <v>143</v>
      </c>
      <c r="D7" s="57" t="s">
        <v>144</v>
      </c>
      <c r="E7" s="52"/>
      <c r="F7" s="197" t="s">
        <v>761</v>
      </c>
      <c r="G7" s="208"/>
      <c r="H7" s="1003">
        <v>20324681095</v>
      </c>
      <c r="I7" s="29"/>
      <c r="J7" s="33"/>
      <c r="K7" s="1012">
        <v>0</v>
      </c>
      <c r="L7" s="186"/>
      <c r="M7" s="56"/>
    </row>
    <row r="8" spans="1:18" ht="15" x14ac:dyDescent="0.25">
      <c r="B8" s="178" t="s">
        <v>147</v>
      </c>
      <c r="C8" s="57" t="s">
        <v>143</v>
      </c>
      <c r="D8" s="57" t="s">
        <v>144</v>
      </c>
      <c r="E8" s="52"/>
      <c r="F8" s="197" t="s">
        <v>762</v>
      </c>
      <c r="G8" s="208"/>
      <c r="H8" s="1003">
        <v>26799206349</v>
      </c>
      <c r="I8" s="29"/>
      <c r="J8" s="33"/>
      <c r="K8" s="1012">
        <v>0</v>
      </c>
      <c r="L8" s="186"/>
      <c r="M8" s="56"/>
    </row>
    <row r="9" spans="1:18" ht="75" x14ac:dyDescent="0.25">
      <c r="B9" s="178" t="s">
        <v>148</v>
      </c>
      <c r="C9" s="57" t="s">
        <v>143</v>
      </c>
      <c r="D9" s="57" t="s">
        <v>144</v>
      </c>
      <c r="E9" s="52"/>
      <c r="F9" s="197" t="s">
        <v>763</v>
      </c>
      <c r="G9" s="208"/>
      <c r="H9" s="1013">
        <v>62112039495.099998</v>
      </c>
      <c r="I9" s="212"/>
      <c r="J9" s="1014"/>
      <c r="K9" s="1012">
        <v>0</v>
      </c>
      <c r="L9" s="1016" t="s">
        <v>414</v>
      </c>
      <c r="M9" s="56"/>
    </row>
    <row r="10" spans="1:18" ht="15" x14ac:dyDescent="0.25">
      <c r="B10" s="178" t="s">
        <v>149</v>
      </c>
      <c r="C10" s="57" t="s">
        <v>143</v>
      </c>
      <c r="D10" s="57" t="s">
        <v>144</v>
      </c>
      <c r="E10" s="52"/>
      <c r="F10" s="197" t="s">
        <v>764</v>
      </c>
      <c r="G10" s="208"/>
      <c r="H10" s="1013">
        <v>48547865289.099998</v>
      </c>
      <c r="I10" s="212"/>
      <c r="J10" s="1014"/>
      <c r="K10" s="1012">
        <v>0</v>
      </c>
      <c r="L10" s="1015"/>
      <c r="M10" s="56"/>
    </row>
    <row r="11" spans="1:18" ht="15" x14ac:dyDescent="0.25">
      <c r="B11" s="178" t="s">
        <v>150</v>
      </c>
      <c r="C11" s="57" t="s">
        <v>143</v>
      </c>
      <c r="D11" s="57" t="s">
        <v>144</v>
      </c>
      <c r="E11" s="52"/>
      <c r="F11" s="197" t="s">
        <v>765</v>
      </c>
      <c r="G11" s="208"/>
      <c r="H11" s="1013">
        <v>49940241269.099998</v>
      </c>
      <c r="I11" s="212"/>
      <c r="J11" s="1014"/>
      <c r="K11" s="1012">
        <v>0</v>
      </c>
      <c r="L11" s="186"/>
      <c r="M11" s="56"/>
    </row>
    <row r="12" spans="1:18" ht="15" x14ac:dyDescent="0.25">
      <c r="B12" s="178" t="s">
        <v>151</v>
      </c>
      <c r="C12" s="57" t="s">
        <v>143</v>
      </c>
      <c r="D12" s="57" t="s">
        <v>144</v>
      </c>
      <c r="E12" s="52"/>
      <c r="F12" s="197" t="s">
        <v>766</v>
      </c>
      <c r="G12" s="208"/>
      <c r="H12" s="1013">
        <v>42430490883.199997</v>
      </c>
      <c r="I12" s="212"/>
      <c r="J12" s="1014"/>
      <c r="K12" s="1012">
        <v>0</v>
      </c>
      <c r="L12" s="186"/>
      <c r="M12" s="56"/>
    </row>
    <row r="13" spans="1:18" ht="15" x14ac:dyDescent="0.25">
      <c r="B13" s="178" t="s">
        <v>152</v>
      </c>
      <c r="C13" s="57" t="s">
        <v>143</v>
      </c>
      <c r="D13" s="57" t="s">
        <v>144</v>
      </c>
      <c r="E13" s="52"/>
      <c r="F13" s="197" t="s">
        <v>767</v>
      </c>
      <c r="G13" s="208"/>
      <c r="H13" s="1013">
        <v>24948005269.599998</v>
      </c>
      <c r="I13" s="212"/>
      <c r="J13" s="212"/>
      <c r="K13" s="1012">
        <v>0</v>
      </c>
      <c r="L13" s="186"/>
      <c r="M13" s="56"/>
    </row>
    <row r="14" spans="1:18" ht="15" x14ac:dyDescent="0.25">
      <c r="B14" s="210"/>
      <c r="C14" s="30"/>
      <c r="D14" s="30"/>
      <c r="E14" s="1011"/>
      <c r="F14" s="1010"/>
      <c r="G14" s="211"/>
      <c r="H14" s="1009">
        <f>SUM(H6:H13)</f>
        <v>280370978115.09998</v>
      </c>
      <c r="I14" s="31"/>
      <c r="J14" s="1008"/>
      <c r="K14" s="1007">
        <v>0</v>
      </c>
      <c r="L14" s="1006"/>
      <c r="M14" s="56"/>
    </row>
    <row r="15" spans="1:18" ht="14.25" x14ac:dyDescent="0.2">
      <c r="B15" s="178"/>
      <c r="C15" s="57" t="s">
        <v>143</v>
      </c>
      <c r="D15" s="57" t="s">
        <v>144</v>
      </c>
      <c r="E15" s="52">
        <v>3111530718</v>
      </c>
      <c r="F15" s="950"/>
      <c r="G15" s="208" t="s">
        <v>153</v>
      </c>
      <c r="H15" s="188"/>
      <c r="I15" s="41">
        <f>123.78/111.82</f>
        <v>1.1069576104453587</v>
      </c>
      <c r="J15" s="32" t="s">
        <v>154</v>
      </c>
      <c r="K15" s="52">
        <f>+E15/I15</f>
        <v>2810885158.2384872</v>
      </c>
      <c r="L15" s="915"/>
      <c r="M15" s="56"/>
    </row>
    <row r="16" spans="1:18" ht="14.25" x14ac:dyDescent="0.2">
      <c r="B16" s="178"/>
      <c r="C16" s="57" t="s">
        <v>143</v>
      </c>
      <c r="D16" s="57" t="s">
        <v>144</v>
      </c>
      <c r="E16" s="957">
        <v>5503863348.5</v>
      </c>
      <c r="F16" s="1005"/>
      <c r="G16" s="208" t="s">
        <v>155</v>
      </c>
      <c r="H16" s="1003"/>
      <c r="I16" s="41">
        <f>123.78/111.82</f>
        <v>1.1069576104453587</v>
      </c>
      <c r="J16" s="32" t="s">
        <v>154</v>
      </c>
      <c r="K16" s="52">
        <f>+E16/I16</f>
        <v>4972063335.1855707</v>
      </c>
      <c r="L16" s="915"/>
      <c r="M16" s="56"/>
    </row>
    <row r="17" spans="2:13" ht="14.25" x14ac:dyDescent="0.2">
      <c r="B17" s="178"/>
      <c r="C17" s="57" t="s">
        <v>143</v>
      </c>
      <c r="D17" s="57" t="s">
        <v>144</v>
      </c>
      <c r="E17" s="957">
        <v>263457714</v>
      </c>
      <c r="F17" s="1005"/>
      <c r="G17" s="208" t="s">
        <v>156</v>
      </c>
      <c r="H17" s="1003"/>
      <c r="I17" s="41">
        <f>123.78/111.82</f>
        <v>1.1069576104453587</v>
      </c>
      <c r="J17" s="32" t="s">
        <v>154</v>
      </c>
      <c r="K17" s="52">
        <f>+E17/I17</f>
        <v>238001628.53029567</v>
      </c>
      <c r="L17" s="915"/>
      <c r="M17" s="56"/>
    </row>
    <row r="18" spans="2:13" ht="14.25" x14ac:dyDescent="0.2">
      <c r="B18" s="178"/>
      <c r="C18" s="57" t="s">
        <v>143</v>
      </c>
      <c r="D18" s="57" t="s">
        <v>144</v>
      </c>
      <c r="E18" s="957">
        <v>1636965150</v>
      </c>
      <c r="F18" s="1000"/>
      <c r="G18" s="208" t="s">
        <v>157</v>
      </c>
      <c r="H18" s="1003"/>
      <c r="I18" s="41">
        <f>123.78/111.82</f>
        <v>1.1069576104453587</v>
      </c>
      <c r="J18" s="32" t="s">
        <v>154</v>
      </c>
      <c r="K18" s="52">
        <f>+E18/I18</f>
        <v>1478796599.3940861</v>
      </c>
      <c r="L18" s="915"/>
      <c r="M18" s="56"/>
    </row>
    <row r="19" spans="2:13" ht="14.25" x14ac:dyDescent="0.2">
      <c r="B19" s="178"/>
      <c r="C19" s="57" t="s">
        <v>143</v>
      </c>
      <c r="D19" s="57" t="s">
        <v>144</v>
      </c>
      <c r="E19" s="957">
        <v>2728275250</v>
      </c>
      <c r="F19" s="1005"/>
      <c r="G19" s="208" t="s">
        <v>158</v>
      </c>
      <c r="H19" s="1003"/>
      <c r="I19" s="77">
        <f>124.62/111.82</f>
        <v>1.1144696834197818</v>
      </c>
      <c r="J19" s="33" t="s">
        <v>159</v>
      </c>
      <c r="K19" s="52">
        <f>+E19/I19</f>
        <v>2448047973.4793773</v>
      </c>
      <c r="L19" s="915"/>
      <c r="M19" s="56"/>
    </row>
    <row r="20" spans="2:13" ht="14.25" x14ac:dyDescent="0.2">
      <c r="B20" s="178"/>
      <c r="C20" s="57" t="s">
        <v>143</v>
      </c>
      <c r="D20" s="57" t="s">
        <v>144</v>
      </c>
      <c r="E20" s="957">
        <v>621675000</v>
      </c>
      <c r="F20" s="1004"/>
      <c r="G20" s="208" t="s">
        <v>160</v>
      </c>
      <c r="H20" s="1003"/>
      <c r="I20" s="77">
        <f>125.37/111.82</f>
        <v>1.1211768914326596</v>
      </c>
      <c r="J20" s="33" t="s">
        <v>161</v>
      </c>
      <c r="K20" s="52">
        <f>+E20/I20</f>
        <v>554484314.42928934</v>
      </c>
      <c r="L20" s="915"/>
      <c r="M20" s="56"/>
    </row>
    <row r="21" spans="2:13" ht="14.25" x14ac:dyDescent="0.2">
      <c r="B21" s="178"/>
      <c r="C21" s="57" t="s">
        <v>143</v>
      </c>
      <c r="D21" s="57" t="s">
        <v>144</v>
      </c>
      <c r="E21" s="957">
        <v>764295785</v>
      </c>
      <c r="F21" s="1004"/>
      <c r="G21" s="208" t="s">
        <v>162</v>
      </c>
      <c r="H21" s="1003"/>
      <c r="I21" s="77">
        <f>125.37/111.82</f>
        <v>1.1211768914326596</v>
      </c>
      <c r="J21" s="33" t="s">
        <v>161</v>
      </c>
      <c r="K21" s="52">
        <f>+E21/I21</f>
        <v>681690633.15545988</v>
      </c>
      <c r="L21" s="915"/>
      <c r="M21" s="56"/>
    </row>
    <row r="22" spans="2:13" ht="14.25" x14ac:dyDescent="0.2">
      <c r="B22" s="178"/>
      <c r="C22" s="57" t="s">
        <v>143</v>
      </c>
      <c r="D22" s="57" t="s">
        <v>144</v>
      </c>
      <c r="E22" s="957">
        <v>872199750</v>
      </c>
      <c r="F22" s="1004"/>
      <c r="G22" s="208" t="s">
        <v>163</v>
      </c>
      <c r="H22" s="1003"/>
      <c r="I22" s="77">
        <f>125.37/111.82</f>
        <v>1.1211768914326596</v>
      </c>
      <c r="J22" s="33" t="s">
        <v>161</v>
      </c>
      <c r="K22" s="52">
        <f>+E22/I22</f>
        <v>777932328.66714525</v>
      </c>
      <c r="L22" s="915"/>
      <c r="M22" s="56"/>
    </row>
    <row r="23" spans="2:13" ht="14.25" x14ac:dyDescent="0.2">
      <c r="B23" s="178"/>
      <c r="C23" s="57" t="s">
        <v>143</v>
      </c>
      <c r="D23" s="57" t="s">
        <v>144</v>
      </c>
      <c r="E23" s="957">
        <v>19781458</v>
      </c>
      <c r="F23" s="1004"/>
      <c r="G23" s="208" t="s">
        <v>163</v>
      </c>
      <c r="H23" s="1003"/>
      <c r="I23" s="77">
        <f>125.37/111.82</f>
        <v>1.1211768914326596</v>
      </c>
      <c r="J23" s="33" t="s">
        <v>161</v>
      </c>
      <c r="K23" s="52">
        <f>+E23/I23</f>
        <v>17643476.378399935</v>
      </c>
      <c r="L23" s="915"/>
      <c r="M23" s="56"/>
    </row>
    <row r="24" spans="2:13" ht="14.25" x14ac:dyDescent="0.2">
      <c r="B24" s="178"/>
      <c r="C24" s="57" t="s">
        <v>143</v>
      </c>
      <c r="D24" s="57" t="s">
        <v>144</v>
      </c>
      <c r="E24" s="957">
        <v>686624625</v>
      </c>
      <c r="F24" s="213"/>
      <c r="G24" s="208" t="s">
        <v>164</v>
      </c>
      <c r="H24" s="1003"/>
      <c r="I24" s="77">
        <f>125.37/111.82</f>
        <v>1.1211768914326596</v>
      </c>
      <c r="J24" s="33" t="s">
        <v>161</v>
      </c>
      <c r="K24" s="52">
        <f>+E24/I24</f>
        <v>612414178.57142854</v>
      </c>
      <c r="L24" s="915"/>
      <c r="M24" s="56"/>
    </row>
    <row r="25" spans="2:13" ht="14.25" x14ac:dyDescent="0.2">
      <c r="B25" s="178"/>
      <c r="C25" s="57" t="s">
        <v>143</v>
      </c>
      <c r="D25" s="57" t="s">
        <v>144</v>
      </c>
      <c r="E25" s="957">
        <v>2047764587</v>
      </c>
      <c r="F25" s="197"/>
      <c r="G25" s="209" t="s">
        <v>165</v>
      </c>
      <c r="H25" s="1003"/>
      <c r="I25" s="77">
        <f>126.15/111.82</f>
        <v>1.1281523877660526</v>
      </c>
      <c r="J25" s="33" t="s">
        <v>166</v>
      </c>
      <c r="K25" s="52">
        <f>+E25/I25</f>
        <v>1815148918.8929052</v>
      </c>
      <c r="L25" s="915"/>
      <c r="M25" s="56"/>
    </row>
    <row r="26" spans="2:13" ht="14.25" x14ac:dyDescent="0.2">
      <c r="B26" s="178"/>
      <c r="C26" s="57" t="s">
        <v>143</v>
      </c>
      <c r="D26" s="57" t="s">
        <v>144</v>
      </c>
      <c r="E26" s="957">
        <v>3071646881</v>
      </c>
      <c r="F26" s="213"/>
      <c r="G26" s="209" t="s">
        <v>167</v>
      </c>
      <c r="H26" s="1003"/>
      <c r="I26" s="77">
        <f>126.15/111.82</f>
        <v>1.1281523877660526</v>
      </c>
      <c r="J26" s="33" t="s">
        <v>166</v>
      </c>
      <c r="K26" s="52">
        <f>+E26/I26</f>
        <v>2722723378.7825603</v>
      </c>
      <c r="L26" s="915"/>
      <c r="M26" s="56"/>
    </row>
    <row r="27" spans="2:13" ht="14.25" x14ac:dyDescent="0.2">
      <c r="B27" s="178"/>
      <c r="C27" s="57" t="s">
        <v>143</v>
      </c>
      <c r="D27" s="57" t="s">
        <v>144</v>
      </c>
      <c r="E27" s="957">
        <v>3071646881</v>
      </c>
      <c r="F27" s="1000"/>
      <c r="G27" s="209" t="s">
        <v>168</v>
      </c>
      <c r="H27" s="1003"/>
      <c r="I27" s="77">
        <f>127.78/111.82</f>
        <v>1.1427293865140404</v>
      </c>
      <c r="J27" s="33" t="s">
        <v>169</v>
      </c>
      <c r="K27" s="52">
        <f>+E27/I27</f>
        <v>2687991502.8441072</v>
      </c>
      <c r="L27" s="213"/>
      <c r="M27" s="56"/>
    </row>
    <row r="28" spans="2:13" ht="14.25" x14ac:dyDescent="0.2">
      <c r="B28" s="178"/>
      <c r="C28" s="57" t="s">
        <v>143</v>
      </c>
      <c r="D28" s="57" t="s">
        <v>144</v>
      </c>
      <c r="E28" s="957">
        <v>1769000000</v>
      </c>
      <c r="F28" s="1000"/>
      <c r="G28" s="209" t="s">
        <v>170</v>
      </c>
      <c r="H28" s="1003"/>
      <c r="I28" s="77">
        <f>127.78/111.82</f>
        <v>1.1427293865140404</v>
      </c>
      <c r="J28" s="33" t="s">
        <v>169</v>
      </c>
      <c r="K28" s="52">
        <f>+E28/I28</f>
        <v>1548048051.3382375</v>
      </c>
      <c r="L28" s="213"/>
      <c r="M28" s="56"/>
    </row>
    <row r="29" spans="2:13" ht="14.25" x14ac:dyDescent="0.2">
      <c r="B29" s="178"/>
      <c r="C29" s="57" t="s">
        <v>143</v>
      </c>
      <c r="D29" s="57" t="s">
        <v>144</v>
      </c>
      <c r="E29" s="957">
        <v>2653500000</v>
      </c>
      <c r="F29" s="1000"/>
      <c r="G29" s="209" t="s">
        <v>171</v>
      </c>
      <c r="H29" s="1003"/>
      <c r="I29" s="77">
        <f>127.78/111.82</f>
        <v>1.1427293865140404</v>
      </c>
      <c r="J29" s="33" t="s">
        <v>169</v>
      </c>
      <c r="K29" s="52">
        <f>+E29/I29</f>
        <v>2322072077.0073562</v>
      </c>
      <c r="L29" s="213"/>
      <c r="M29" s="56"/>
    </row>
    <row r="30" spans="2:13" ht="14.25" x14ac:dyDescent="0.2">
      <c r="B30" s="178"/>
      <c r="C30" s="57" t="s">
        <v>143</v>
      </c>
      <c r="D30" s="57" t="s">
        <v>144</v>
      </c>
      <c r="E30" s="957">
        <v>2653500000</v>
      </c>
      <c r="F30" s="197"/>
      <c r="G30" s="209" t="s">
        <v>172</v>
      </c>
      <c r="H30" s="1003"/>
      <c r="I30" s="77">
        <f>129.41/111.82</f>
        <v>1.1573063852620282</v>
      </c>
      <c r="J30" s="33" t="s">
        <v>173</v>
      </c>
      <c r="K30" s="52">
        <f>+E30/I30</f>
        <v>2292824124.8744302</v>
      </c>
      <c r="L30" s="213"/>
      <c r="M30" s="56"/>
    </row>
    <row r="31" spans="2:13" ht="14.25" x14ac:dyDescent="0.2">
      <c r="B31" s="178"/>
      <c r="C31" s="57" t="s">
        <v>143</v>
      </c>
      <c r="D31" s="57" t="s">
        <v>144</v>
      </c>
      <c r="E31" s="957">
        <v>2465000000</v>
      </c>
      <c r="F31" s="197"/>
      <c r="G31" s="209" t="s">
        <v>174</v>
      </c>
      <c r="H31" s="1003"/>
      <c r="I31" s="77">
        <f>129.41/111.82</f>
        <v>1.1573063852620282</v>
      </c>
      <c r="J31" s="33" t="s">
        <v>173</v>
      </c>
      <c r="K31" s="52">
        <f>+E31/I31</f>
        <v>2129945908.3532958</v>
      </c>
      <c r="L31" s="213"/>
      <c r="M31" s="56"/>
    </row>
    <row r="32" spans="2:13" ht="14.25" x14ac:dyDescent="0.2">
      <c r="B32" s="178"/>
      <c r="C32" s="57" t="s">
        <v>143</v>
      </c>
      <c r="D32" s="57" t="s">
        <v>144</v>
      </c>
      <c r="E32" s="957">
        <v>3697500000</v>
      </c>
      <c r="F32" s="213"/>
      <c r="G32" s="209" t="s">
        <v>175</v>
      </c>
      <c r="H32" s="1003"/>
      <c r="I32" s="77">
        <f>129.41/111.82</f>
        <v>1.1573063852620282</v>
      </c>
      <c r="J32" s="33" t="s">
        <v>173</v>
      </c>
      <c r="K32" s="52">
        <f>+E32/I32</f>
        <v>3194918862.5299435</v>
      </c>
      <c r="L32" s="213"/>
      <c r="M32" s="56"/>
    </row>
    <row r="33" spans="2:13" ht="14.25" x14ac:dyDescent="0.2">
      <c r="B33" s="178"/>
      <c r="C33" s="57" t="s">
        <v>143</v>
      </c>
      <c r="D33" s="57" t="s">
        <v>144</v>
      </c>
      <c r="E33" s="957">
        <v>3549440000</v>
      </c>
      <c r="F33" s="1000"/>
      <c r="G33" s="209" t="s">
        <v>176</v>
      </c>
      <c r="H33" s="1003"/>
      <c r="I33" s="77">
        <f>129.41/111.82</f>
        <v>1.1573063852620282</v>
      </c>
      <c r="J33" s="33" t="s">
        <v>173</v>
      </c>
      <c r="K33" s="52">
        <f>+E33/I33</f>
        <v>3066983855.9616723</v>
      </c>
      <c r="L33" s="213"/>
      <c r="M33" s="56"/>
    </row>
    <row r="34" spans="2:13" ht="14.25" x14ac:dyDescent="0.2">
      <c r="B34" s="178"/>
      <c r="C34" s="57" t="s">
        <v>143</v>
      </c>
      <c r="D34" s="57" t="s">
        <v>144</v>
      </c>
      <c r="E34" s="957">
        <v>15478119</v>
      </c>
      <c r="F34" s="197"/>
      <c r="G34" s="209" t="s">
        <v>177</v>
      </c>
      <c r="H34" s="1003"/>
      <c r="I34" s="77">
        <f>130.63/111.82</f>
        <v>1.1682167769629763</v>
      </c>
      <c r="J34" s="33" t="s">
        <v>178</v>
      </c>
      <c r="K34" s="52">
        <f>+E34/I34</f>
        <v>13249355.17553395</v>
      </c>
      <c r="L34" s="213"/>
      <c r="M34" s="56"/>
    </row>
    <row r="35" spans="2:13" ht="14.25" x14ac:dyDescent="0.2">
      <c r="B35" s="178"/>
      <c r="C35" s="57" t="s">
        <v>143</v>
      </c>
      <c r="D35" s="57" t="s">
        <v>144</v>
      </c>
      <c r="E35" s="957">
        <v>2068530699</v>
      </c>
      <c r="F35" s="197"/>
      <c r="G35" s="209" t="s">
        <v>179</v>
      </c>
      <c r="H35" s="1003"/>
      <c r="I35" s="77">
        <f>130.63/111.82</f>
        <v>1.1682167769629763</v>
      </c>
      <c r="J35" s="33" t="s">
        <v>178</v>
      </c>
      <c r="K35" s="52">
        <f>+E35/I35</f>
        <v>1770673679.5696239</v>
      </c>
      <c r="L35" s="213"/>
      <c r="M35" s="56"/>
    </row>
    <row r="36" spans="2:13" ht="14.25" x14ac:dyDescent="0.2">
      <c r="B36" s="178"/>
      <c r="C36" s="57" t="s">
        <v>143</v>
      </c>
      <c r="D36" s="57" t="s">
        <v>144</v>
      </c>
      <c r="E36" s="957">
        <v>3102796048</v>
      </c>
      <c r="F36" s="197"/>
      <c r="G36" s="209" t="s">
        <v>180</v>
      </c>
      <c r="H36" s="1003"/>
      <c r="I36" s="77">
        <f>130.63/111.82</f>
        <v>1.1682167769629763</v>
      </c>
      <c r="J36" s="33" t="s">
        <v>178</v>
      </c>
      <c r="K36" s="52">
        <f>+E36/I36</f>
        <v>2656010518.9264331</v>
      </c>
      <c r="L36" s="213"/>
      <c r="M36" s="56"/>
    </row>
    <row r="37" spans="2:13" ht="14.25" x14ac:dyDescent="0.2">
      <c r="B37" s="178"/>
      <c r="C37" s="57" t="s">
        <v>143</v>
      </c>
      <c r="D37" s="57" t="s">
        <v>144</v>
      </c>
      <c r="E37" s="957">
        <v>3144320000</v>
      </c>
      <c r="F37" s="1000"/>
      <c r="G37" s="209" t="s">
        <v>181</v>
      </c>
      <c r="H37" s="1003"/>
      <c r="I37" s="77">
        <f>130.63/111.82</f>
        <v>1.1682167769629763</v>
      </c>
      <c r="J37" s="33" t="s">
        <v>178</v>
      </c>
      <c r="K37" s="52">
        <f>+E37/I37</f>
        <v>2691555250.7081065</v>
      </c>
      <c r="L37" s="213"/>
      <c r="M37" s="56"/>
    </row>
    <row r="38" spans="2:13" ht="14.25" x14ac:dyDescent="0.2">
      <c r="B38" s="178"/>
      <c r="C38" s="57" t="s">
        <v>143</v>
      </c>
      <c r="D38" s="57" t="s">
        <v>144</v>
      </c>
      <c r="E38" s="957">
        <v>2453430908</v>
      </c>
      <c r="F38" s="197"/>
      <c r="G38" s="209" t="s">
        <v>182</v>
      </c>
      <c r="H38" s="1003"/>
      <c r="I38" s="77">
        <f>131.28/111.82</f>
        <v>1.1740296905741372</v>
      </c>
      <c r="J38" s="33" t="s">
        <v>183</v>
      </c>
      <c r="K38" s="52">
        <f>+E38/I38</f>
        <v>2089752011.9786713</v>
      </c>
      <c r="L38" s="213"/>
      <c r="M38" s="56"/>
    </row>
    <row r="39" spans="2:13" ht="14.25" x14ac:dyDescent="0.2">
      <c r="B39" s="178"/>
      <c r="C39" s="57" t="s">
        <v>143</v>
      </c>
      <c r="D39" s="57" t="s">
        <v>144</v>
      </c>
      <c r="E39" s="957">
        <v>3884800000</v>
      </c>
      <c r="F39" s="197"/>
      <c r="G39" s="209" t="s">
        <v>184</v>
      </c>
      <c r="H39" s="1003"/>
      <c r="I39" s="77">
        <f>131.28/111.82</f>
        <v>1.1740296905741372</v>
      </c>
      <c r="J39" s="33" t="s">
        <v>183</v>
      </c>
      <c r="K39" s="52">
        <f>+E39/I39</f>
        <v>3308945277.2699566</v>
      </c>
      <c r="L39" s="213"/>
      <c r="M39" s="56"/>
    </row>
    <row r="40" spans="2:13" ht="14.25" x14ac:dyDescent="0.2">
      <c r="B40" s="178"/>
      <c r="C40" s="57" t="s">
        <v>143</v>
      </c>
      <c r="D40" s="57" t="s">
        <v>144</v>
      </c>
      <c r="E40" s="957">
        <v>3680146362</v>
      </c>
      <c r="F40" s="197"/>
      <c r="G40" s="209" t="s">
        <v>184</v>
      </c>
      <c r="H40" s="1003"/>
      <c r="I40" s="77">
        <f>131.28/111.82</f>
        <v>1.1740296905741372</v>
      </c>
      <c r="J40" s="33" t="s">
        <v>183</v>
      </c>
      <c r="K40" s="52">
        <f>+E40/I40</f>
        <v>3134628017.9680066</v>
      </c>
      <c r="L40" s="213"/>
      <c r="M40" s="56"/>
    </row>
    <row r="41" spans="2:13" ht="14.25" x14ac:dyDescent="0.2">
      <c r="B41" s="178"/>
      <c r="C41" s="57" t="s">
        <v>143</v>
      </c>
      <c r="D41" s="57" t="s">
        <v>144</v>
      </c>
      <c r="E41" s="957">
        <v>1524124667</v>
      </c>
      <c r="F41" s="197"/>
      <c r="G41" s="209" t="s">
        <v>185</v>
      </c>
      <c r="H41" s="1003"/>
      <c r="I41" s="77">
        <f>131.95/111.82</f>
        <v>1.1800214630656412</v>
      </c>
      <c r="J41" s="33" t="s">
        <v>186</v>
      </c>
      <c r="K41" s="52">
        <f>+E41/I41</f>
        <v>1291607580.6285715</v>
      </c>
      <c r="L41" s="213"/>
      <c r="M41" s="56"/>
    </row>
    <row r="42" spans="2:13" ht="14.25" x14ac:dyDescent="0.2">
      <c r="B42" s="178"/>
      <c r="C42" s="57" t="s">
        <v>143</v>
      </c>
      <c r="D42" s="57" t="s">
        <v>144</v>
      </c>
      <c r="E42" s="52">
        <v>2286187000</v>
      </c>
      <c r="F42" s="197"/>
      <c r="G42" s="209" t="s">
        <v>187</v>
      </c>
      <c r="H42" s="1003"/>
      <c r="I42" s="77">
        <f>131.95/111.82</f>
        <v>1.1800214630656412</v>
      </c>
      <c r="J42" s="33" t="s">
        <v>186</v>
      </c>
      <c r="K42" s="52">
        <f>+E42/I42</f>
        <v>1937411370.5191362</v>
      </c>
      <c r="L42" s="915"/>
      <c r="M42" s="56"/>
    </row>
    <row r="43" spans="2:13" ht="14.25" x14ac:dyDescent="0.2">
      <c r="B43" s="178"/>
      <c r="C43" s="57" t="s">
        <v>143</v>
      </c>
      <c r="D43" s="57" t="s">
        <v>144</v>
      </c>
      <c r="E43" s="52">
        <v>2172591291</v>
      </c>
      <c r="F43" s="197"/>
      <c r="G43" s="209" t="s">
        <v>187</v>
      </c>
      <c r="H43" s="1003"/>
      <c r="I43" s="77">
        <f>131.95/111.82</f>
        <v>1.1800214630656412</v>
      </c>
      <c r="J43" s="33" t="s">
        <v>186</v>
      </c>
      <c r="K43" s="52">
        <f>+E43/I43</f>
        <v>1841145571.501478</v>
      </c>
      <c r="L43" s="915"/>
      <c r="M43" s="56"/>
    </row>
    <row r="44" spans="2:13" ht="14.25" x14ac:dyDescent="0.2">
      <c r="B44" s="178"/>
      <c r="C44" s="57" t="s">
        <v>143</v>
      </c>
      <c r="D44" s="57" t="s">
        <v>144</v>
      </c>
      <c r="E44" s="52">
        <v>2300677333</v>
      </c>
      <c r="F44" s="197"/>
      <c r="G44" s="209" t="s">
        <v>188</v>
      </c>
      <c r="H44" s="188"/>
      <c r="I44" s="77">
        <f>132.58/111.82</f>
        <v>1.1856555177964587</v>
      </c>
      <c r="J44" s="33" t="s">
        <v>189</v>
      </c>
      <c r="K44" s="52">
        <f>+E44/I44</f>
        <v>1940426454.7900133</v>
      </c>
      <c r="L44" s="213"/>
      <c r="M44" s="56"/>
    </row>
    <row r="45" spans="2:13" ht="14.25" x14ac:dyDescent="0.2">
      <c r="B45" s="178"/>
      <c r="C45" s="57" t="s">
        <v>143</v>
      </c>
      <c r="D45" s="57" t="s">
        <v>144</v>
      </c>
      <c r="E45" s="52">
        <v>3451016000</v>
      </c>
      <c r="F45" s="197"/>
      <c r="G45" s="209" t="s">
        <v>190</v>
      </c>
      <c r="H45" s="188"/>
      <c r="I45" s="77">
        <f>132.58/111.82</f>
        <v>1.1856555177964587</v>
      </c>
      <c r="J45" s="33" t="s">
        <v>189</v>
      </c>
      <c r="K45" s="52">
        <f>+E45/I45</f>
        <v>2910639682.6067276</v>
      </c>
      <c r="L45" s="213"/>
      <c r="M45" s="56"/>
    </row>
    <row r="46" spans="2:13" ht="14.25" x14ac:dyDescent="0.2">
      <c r="B46" s="178"/>
      <c r="C46" s="57" t="s">
        <v>143</v>
      </c>
      <c r="D46" s="57" t="s">
        <v>144</v>
      </c>
      <c r="E46" s="52">
        <v>3451016000</v>
      </c>
      <c r="F46" s="197"/>
      <c r="G46" s="209" t="s">
        <v>191</v>
      </c>
      <c r="H46" s="188"/>
      <c r="I46" s="77">
        <f>132.58/111.82</f>
        <v>1.1856555177964587</v>
      </c>
      <c r="J46" s="33" t="s">
        <v>189</v>
      </c>
      <c r="K46" s="52">
        <f>+E46/I46</f>
        <v>2910639682.6067276</v>
      </c>
      <c r="L46" s="213"/>
      <c r="M46" s="56"/>
    </row>
    <row r="47" spans="2:13" ht="14.25" x14ac:dyDescent="0.2">
      <c r="B47" s="178"/>
      <c r="C47" s="57" t="s">
        <v>143</v>
      </c>
      <c r="D47" s="57" t="s">
        <v>144</v>
      </c>
      <c r="E47" s="52">
        <v>1592666667</v>
      </c>
      <c r="F47" s="197"/>
      <c r="G47" s="209">
        <v>42594</v>
      </c>
      <c r="H47" s="188"/>
      <c r="I47" s="77">
        <f>133.27/111.82</f>
        <v>1.1918261491683064</v>
      </c>
      <c r="J47" s="33" t="s">
        <v>192</v>
      </c>
      <c r="K47" s="52">
        <f>+E47/I47</f>
        <v>1336324654.4904327</v>
      </c>
      <c r="L47" s="213"/>
      <c r="M47" s="56"/>
    </row>
    <row r="48" spans="2:13" ht="14.25" x14ac:dyDescent="0.2">
      <c r="B48" s="178"/>
      <c r="C48" s="57" t="s">
        <v>143</v>
      </c>
      <c r="D48" s="57" t="s">
        <v>144</v>
      </c>
      <c r="E48" s="52">
        <v>733125000</v>
      </c>
      <c r="F48" s="197"/>
      <c r="G48" s="209">
        <v>42601</v>
      </c>
      <c r="H48" s="188"/>
      <c r="I48" s="77">
        <f>133.27/111.82</f>
        <v>1.1918261491683064</v>
      </c>
      <c r="J48" s="33" t="s">
        <v>192</v>
      </c>
      <c r="K48" s="52">
        <f>+E48/I48</f>
        <v>615127466.79672837</v>
      </c>
      <c r="L48" s="213"/>
      <c r="M48" s="56"/>
    </row>
    <row r="49" spans="2:13" ht="14.25" x14ac:dyDescent="0.2">
      <c r="B49" s="178"/>
      <c r="C49" s="57" t="s">
        <v>143</v>
      </c>
      <c r="D49" s="57" t="s">
        <v>144</v>
      </c>
      <c r="E49" s="52">
        <v>2360000000</v>
      </c>
      <c r="F49" s="197"/>
      <c r="G49" s="209">
        <v>42613</v>
      </c>
      <c r="H49" s="188"/>
      <c r="I49" s="77">
        <f>133.27/111.82</f>
        <v>1.1918261491683064</v>
      </c>
      <c r="J49" s="33" t="s">
        <v>192</v>
      </c>
      <c r="K49" s="52">
        <f>+E49/I49</f>
        <v>1980154573.4223752</v>
      </c>
      <c r="L49" s="213"/>
      <c r="M49" s="56"/>
    </row>
    <row r="50" spans="2:13" ht="14.25" x14ac:dyDescent="0.2">
      <c r="B50" s="178"/>
      <c r="C50" s="57" t="s">
        <v>143</v>
      </c>
      <c r="D50" s="57" t="s">
        <v>144</v>
      </c>
      <c r="E50" s="52">
        <v>1655875000</v>
      </c>
      <c r="F50" s="197"/>
      <c r="G50" s="209">
        <v>42613</v>
      </c>
      <c r="H50" s="188"/>
      <c r="I50" s="77">
        <f>133.27/111.82</f>
        <v>1.1918261491683064</v>
      </c>
      <c r="J50" s="33" t="s">
        <v>192</v>
      </c>
      <c r="K50" s="52">
        <f>+E50/I50</f>
        <v>1389359514.5193965</v>
      </c>
      <c r="L50" s="213"/>
      <c r="M50" s="56"/>
    </row>
    <row r="51" spans="2:13" ht="14.25" x14ac:dyDescent="0.2">
      <c r="B51" s="178"/>
      <c r="C51" s="57" t="s">
        <v>143</v>
      </c>
      <c r="D51" s="57" t="s">
        <v>144</v>
      </c>
      <c r="E51" s="52">
        <v>29000000</v>
      </c>
      <c r="F51" s="197"/>
      <c r="G51" s="209">
        <v>42614</v>
      </c>
      <c r="H51" s="188"/>
      <c r="I51" s="77">
        <f>132.85/111.82</f>
        <v>1.1880701126810946</v>
      </c>
      <c r="J51" s="33" t="s">
        <v>193</v>
      </c>
      <c r="K51" s="52">
        <f>+E51/I51</f>
        <v>24409333.835152429</v>
      </c>
      <c r="L51" s="213"/>
      <c r="M51" s="56"/>
    </row>
    <row r="52" spans="2:13" ht="14.25" x14ac:dyDescent="0.2">
      <c r="B52" s="178"/>
      <c r="C52" s="57" t="s">
        <v>143</v>
      </c>
      <c r="D52" s="57" t="s">
        <v>144</v>
      </c>
      <c r="E52" s="52">
        <v>600000000</v>
      </c>
      <c r="F52" s="197"/>
      <c r="G52" s="209">
        <v>42627</v>
      </c>
      <c r="H52" s="188"/>
      <c r="I52" s="77">
        <f>132.85/111.82</f>
        <v>1.1880701126810946</v>
      </c>
      <c r="J52" s="33" t="s">
        <v>193</v>
      </c>
      <c r="K52" s="52">
        <f>+E52/I52</f>
        <v>505020700.0376364</v>
      </c>
      <c r="L52" s="213"/>
      <c r="M52" s="56"/>
    </row>
    <row r="53" spans="2:13" ht="14.25" x14ac:dyDescent="0.2">
      <c r="B53" s="178"/>
      <c r="C53" s="57" t="s">
        <v>143</v>
      </c>
      <c r="D53" s="57" t="s">
        <v>144</v>
      </c>
      <c r="E53" s="52">
        <v>3570400000</v>
      </c>
      <c r="F53" s="197"/>
      <c r="G53" s="209">
        <v>42629</v>
      </c>
      <c r="H53" s="188"/>
      <c r="I53" s="77">
        <f>132.85/111.82</f>
        <v>1.1880701126810946</v>
      </c>
      <c r="J53" s="33" t="s">
        <v>193</v>
      </c>
      <c r="K53" s="52">
        <f>+E53/I53</f>
        <v>3005209845.6906285</v>
      </c>
      <c r="L53" s="213"/>
      <c r="M53" s="56"/>
    </row>
    <row r="54" spans="2:13" ht="14.25" x14ac:dyDescent="0.2">
      <c r="B54" s="178"/>
      <c r="C54" s="57" t="s">
        <v>143</v>
      </c>
      <c r="D54" s="57" t="s">
        <v>144</v>
      </c>
      <c r="E54" s="52">
        <v>1780266667</v>
      </c>
      <c r="F54" s="197"/>
      <c r="G54" s="209">
        <v>42627</v>
      </c>
      <c r="H54" s="188"/>
      <c r="I54" s="77">
        <f>132.85/111.82</f>
        <v>1.1880701126810946</v>
      </c>
      <c r="J54" s="33" t="s">
        <v>193</v>
      </c>
      <c r="K54" s="52">
        <f>+E54/I54</f>
        <v>1498452530.7033496</v>
      </c>
      <c r="L54" s="213"/>
      <c r="M54" s="56"/>
    </row>
    <row r="55" spans="2:13" ht="14.25" x14ac:dyDescent="0.2">
      <c r="B55" s="178"/>
      <c r="C55" s="57" t="s">
        <v>143</v>
      </c>
      <c r="D55" s="57" t="s">
        <v>144</v>
      </c>
      <c r="E55" s="52">
        <v>5000000000</v>
      </c>
      <c r="F55" s="197"/>
      <c r="G55" s="209">
        <v>42657</v>
      </c>
      <c r="H55" s="188"/>
      <c r="I55" s="77">
        <f>132.78/111.82</f>
        <v>1.1874441065998929</v>
      </c>
      <c r="J55" s="33" t="s">
        <v>194</v>
      </c>
      <c r="K55" s="52">
        <f>+E55/I55</f>
        <v>4210724506.702816</v>
      </c>
      <c r="L55" s="213"/>
      <c r="M55" s="56"/>
    </row>
    <row r="56" spans="2:13" ht="14.25" x14ac:dyDescent="0.2">
      <c r="B56" s="178"/>
      <c r="C56" s="57" t="s">
        <v>143</v>
      </c>
      <c r="D56" s="57" t="s">
        <v>144</v>
      </c>
      <c r="E56" s="52">
        <v>2900000000</v>
      </c>
      <c r="F56" s="197"/>
      <c r="G56" s="209" t="s">
        <v>195</v>
      </c>
      <c r="H56" s="188"/>
      <c r="I56" s="77">
        <f>132.78/111.82</f>
        <v>1.1874441065998929</v>
      </c>
      <c r="J56" s="33" t="s">
        <v>194</v>
      </c>
      <c r="K56" s="52">
        <f>+E56/I56</f>
        <v>2442220213.8876333</v>
      </c>
      <c r="L56" s="213"/>
      <c r="M56" s="56"/>
    </row>
    <row r="57" spans="2:13" ht="14.25" x14ac:dyDescent="0.2">
      <c r="B57" s="178"/>
      <c r="C57" s="57" t="s">
        <v>143</v>
      </c>
      <c r="D57" s="57" t="s">
        <v>144</v>
      </c>
      <c r="E57" s="52">
        <v>3570400000</v>
      </c>
      <c r="F57" s="197"/>
      <c r="G57" s="209" t="s">
        <v>196</v>
      </c>
      <c r="H57" s="188"/>
      <c r="I57" s="77">
        <f>132.78/111.82</f>
        <v>1.1874441065998929</v>
      </c>
      <c r="J57" s="33" t="s">
        <v>194</v>
      </c>
      <c r="K57" s="52">
        <f>+E57/I57</f>
        <v>3006794155.746347</v>
      </c>
      <c r="L57" s="213"/>
      <c r="M57" s="56"/>
    </row>
    <row r="58" spans="2:13" ht="15" x14ac:dyDescent="0.2">
      <c r="B58" s="178"/>
      <c r="C58" s="57" t="s">
        <v>143</v>
      </c>
      <c r="D58" s="57" t="s">
        <v>144</v>
      </c>
      <c r="E58" s="52">
        <v>5000000000</v>
      </c>
      <c r="F58" s="197"/>
      <c r="G58" s="209" t="s">
        <v>197</v>
      </c>
      <c r="H58" s="188"/>
      <c r="I58" s="77">
        <f>132.78/111.82</f>
        <v>1.1874441065998929</v>
      </c>
      <c r="J58" s="33" t="s">
        <v>194</v>
      </c>
      <c r="K58" s="52">
        <f>+E58/I58</f>
        <v>4210724506.702816</v>
      </c>
      <c r="L58" s="1002"/>
      <c r="M58" s="56"/>
    </row>
    <row r="59" spans="2:13" ht="14.25" x14ac:dyDescent="0.2">
      <c r="B59" s="178"/>
      <c r="C59" s="57" t="s">
        <v>143</v>
      </c>
      <c r="D59" s="57" t="s">
        <v>144</v>
      </c>
      <c r="E59" s="52">
        <v>433333333</v>
      </c>
      <c r="F59" s="197"/>
      <c r="G59" s="209" t="s">
        <v>197</v>
      </c>
      <c r="H59" s="188"/>
      <c r="I59" s="77">
        <f>132.78/111.82</f>
        <v>1.1874441065998929</v>
      </c>
      <c r="J59" s="33" t="s">
        <v>194</v>
      </c>
      <c r="K59" s="52">
        <f>+E59/I59</f>
        <v>364929456.96686244</v>
      </c>
      <c r="L59" s="213"/>
      <c r="M59" s="56"/>
    </row>
    <row r="60" spans="2:13" ht="15" x14ac:dyDescent="0.2">
      <c r="B60" s="178"/>
      <c r="C60" s="57" t="s">
        <v>143</v>
      </c>
      <c r="D60" s="57" t="s">
        <v>144</v>
      </c>
      <c r="E60" s="52">
        <v>1260000000</v>
      </c>
      <c r="F60" s="197"/>
      <c r="G60" s="209" t="s">
        <v>198</v>
      </c>
      <c r="H60" s="188"/>
      <c r="I60" s="77">
        <f>132.7/111.82</f>
        <v>1.186728671078519</v>
      </c>
      <c r="J60" s="33" t="s">
        <v>199</v>
      </c>
      <c r="K60" s="52">
        <f>+E60/I60</f>
        <v>1061742275.8100981</v>
      </c>
      <c r="L60" s="1002"/>
      <c r="M60" s="56"/>
    </row>
    <row r="61" spans="2:13" ht="14.25" x14ac:dyDescent="0.2">
      <c r="B61" s="178"/>
      <c r="C61" s="57" t="s">
        <v>143</v>
      </c>
      <c r="D61" s="57" t="s">
        <v>144</v>
      </c>
      <c r="E61" s="52">
        <v>1890000000</v>
      </c>
      <c r="F61" s="1001"/>
      <c r="G61" s="209" t="s">
        <v>200</v>
      </c>
      <c r="H61" s="188"/>
      <c r="I61" s="77">
        <f>132.7/111.82</f>
        <v>1.186728671078519</v>
      </c>
      <c r="J61" s="33" t="s">
        <v>199</v>
      </c>
      <c r="K61" s="52">
        <f>+E61/I61</f>
        <v>1592613413.715147</v>
      </c>
      <c r="L61" s="213"/>
      <c r="M61" s="56"/>
    </row>
    <row r="62" spans="2:13" ht="14.25" x14ac:dyDescent="0.2">
      <c r="B62" s="178"/>
      <c r="C62" s="57" t="s">
        <v>143</v>
      </c>
      <c r="D62" s="57" t="s">
        <v>144</v>
      </c>
      <c r="E62" s="52">
        <v>1890000000</v>
      </c>
      <c r="F62" s="197"/>
      <c r="G62" s="209" t="s">
        <v>201</v>
      </c>
      <c r="H62" s="188"/>
      <c r="I62" s="77">
        <f>132.7/111.82</f>
        <v>1.186728671078519</v>
      </c>
      <c r="J62" s="33" t="s">
        <v>199</v>
      </c>
      <c r="K62" s="52">
        <f>+E62/I62</f>
        <v>1592613413.715147</v>
      </c>
      <c r="L62" s="213"/>
      <c r="M62" s="56"/>
    </row>
    <row r="63" spans="2:13" ht="14.25" x14ac:dyDescent="0.2">
      <c r="B63" s="178"/>
      <c r="C63" s="57" t="s">
        <v>143</v>
      </c>
      <c r="D63" s="57" t="s">
        <v>144</v>
      </c>
      <c r="E63" s="52">
        <v>1440000000</v>
      </c>
      <c r="F63" s="197"/>
      <c r="G63" s="209">
        <v>42755</v>
      </c>
      <c r="H63" s="188"/>
      <c r="I63" s="77">
        <f>133.4/111.82</f>
        <v>1.1929887318905386</v>
      </c>
      <c r="J63" s="33" t="s">
        <v>202</v>
      </c>
      <c r="K63" s="52">
        <f>+E63/I63</f>
        <v>1207052473.7631183</v>
      </c>
      <c r="L63" s="213"/>
      <c r="M63" s="56"/>
    </row>
    <row r="64" spans="2:13" ht="14.25" x14ac:dyDescent="0.2">
      <c r="B64" s="178"/>
      <c r="C64" s="57" t="s">
        <v>143</v>
      </c>
      <c r="D64" s="57" t="s">
        <v>144</v>
      </c>
      <c r="E64" s="52">
        <v>1440000000</v>
      </c>
      <c r="F64" s="197"/>
      <c r="G64" s="209">
        <v>42755</v>
      </c>
      <c r="H64" s="188"/>
      <c r="I64" s="77">
        <f>133.4/111.82</f>
        <v>1.1929887318905386</v>
      </c>
      <c r="J64" s="33" t="s">
        <v>202</v>
      </c>
      <c r="K64" s="52">
        <f>+E64/I64</f>
        <v>1207052473.7631183</v>
      </c>
      <c r="L64" s="213"/>
      <c r="M64" s="56"/>
    </row>
    <row r="65" spans="2:13" ht="14.25" x14ac:dyDescent="0.2">
      <c r="B65" s="178"/>
      <c r="C65" s="57" t="s">
        <v>143</v>
      </c>
      <c r="D65" s="57" t="s">
        <v>144</v>
      </c>
      <c r="E65" s="52">
        <v>960000000</v>
      </c>
      <c r="F65" s="197"/>
      <c r="G65" s="209" t="s">
        <v>203</v>
      </c>
      <c r="H65" s="188"/>
      <c r="I65" s="77">
        <f>134.77/111.82</f>
        <v>1.2052405651940621</v>
      </c>
      <c r="J65" s="33" t="s">
        <v>204</v>
      </c>
      <c r="K65" s="52">
        <f>+E65/I65</f>
        <v>796521481.04177475</v>
      </c>
      <c r="L65" s="213"/>
      <c r="M65" s="56"/>
    </row>
    <row r="66" spans="2:13" ht="14.25" x14ac:dyDescent="0.2">
      <c r="B66" s="178"/>
      <c r="C66" s="57" t="s">
        <v>143</v>
      </c>
      <c r="D66" s="57" t="s">
        <v>144</v>
      </c>
      <c r="E66" s="52">
        <v>3450000000</v>
      </c>
      <c r="F66" s="197"/>
      <c r="G66" s="209">
        <v>42826</v>
      </c>
      <c r="H66" s="188"/>
      <c r="I66" s="77">
        <f>134.77/111.82</f>
        <v>1.2052405651940621</v>
      </c>
      <c r="J66" s="33" t="s">
        <v>205</v>
      </c>
      <c r="K66" s="52">
        <f>+E66/I66</f>
        <v>2862499072.4938779</v>
      </c>
      <c r="L66" s="213"/>
      <c r="M66" s="56"/>
    </row>
    <row r="67" spans="2:13" ht="14.25" x14ac:dyDescent="0.2">
      <c r="B67" s="178"/>
      <c r="C67" s="57" t="s">
        <v>143</v>
      </c>
      <c r="D67" s="57" t="s">
        <v>144</v>
      </c>
      <c r="E67" s="52">
        <v>2300000000</v>
      </c>
      <c r="F67" s="1000"/>
      <c r="G67" s="209">
        <v>42788</v>
      </c>
      <c r="H67" s="188"/>
      <c r="I67" s="77">
        <f>134.77/111.82</f>
        <v>1.2052405651940621</v>
      </c>
      <c r="J67" s="33" t="s">
        <v>205</v>
      </c>
      <c r="K67" s="52">
        <f>+E67/I67</f>
        <v>1908332714.9959188</v>
      </c>
      <c r="L67" s="213"/>
      <c r="M67" s="56"/>
    </row>
    <row r="68" spans="2:13" ht="14.25" x14ac:dyDescent="0.2">
      <c r="B68" s="178"/>
      <c r="C68" s="57" t="s">
        <v>143</v>
      </c>
      <c r="D68" s="57" t="s">
        <v>144</v>
      </c>
      <c r="E68" s="52">
        <v>3450000000</v>
      </c>
      <c r="F68" s="197"/>
      <c r="G68" s="209">
        <v>42786</v>
      </c>
      <c r="H68" s="188"/>
      <c r="I68" s="77">
        <f>136.12/111.82</f>
        <v>1.2173135396172421</v>
      </c>
      <c r="J68" s="33" t="s">
        <v>205</v>
      </c>
      <c r="K68" s="52">
        <f>+E68/I68</f>
        <v>2834109609.1683807</v>
      </c>
      <c r="L68" s="213"/>
      <c r="M68" s="56"/>
    </row>
    <row r="69" spans="2:13" ht="14.25" x14ac:dyDescent="0.2">
      <c r="B69" s="178"/>
      <c r="C69" s="57" t="s">
        <v>143</v>
      </c>
      <c r="D69" s="57" t="s">
        <v>144</v>
      </c>
      <c r="E69" s="52">
        <v>330000000</v>
      </c>
      <c r="F69" s="1000"/>
      <c r="G69" s="209">
        <v>42842</v>
      </c>
      <c r="H69" s="188"/>
      <c r="I69" s="77">
        <f>136.76/111.82</f>
        <v>1.2230370237882311</v>
      </c>
      <c r="J69" s="33" t="s">
        <v>205</v>
      </c>
      <c r="K69" s="52">
        <f>+E69/I69</f>
        <v>269820122.84293652</v>
      </c>
      <c r="L69" s="213"/>
      <c r="M69" s="56"/>
    </row>
    <row r="70" spans="2:13" ht="14.25" x14ac:dyDescent="0.2">
      <c r="B70" s="178"/>
      <c r="C70" s="57" t="s">
        <v>143</v>
      </c>
      <c r="D70" s="57" t="s">
        <v>144</v>
      </c>
      <c r="E70" s="52">
        <v>90000000</v>
      </c>
      <c r="F70" s="197"/>
      <c r="G70" s="209" t="s">
        <v>206</v>
      </c>
      <c r="H70" s="188"/>
      <c r="I70" s="77">
        <f>136.76/111.82</f>
        <v>1.2230370237882311</v>
      </c>
      <c r="J70" s="33" t="s">
        <v>205</v>
      </c>
      <c r="K70" s="52">
        <f>+E70/I70</f>
        <v>73587306.229891777</v>
      </c>
      <c r="L70" s="213"/>
      <c r="M70" s="56"/>
    </row>
    <row r="71" spans="2:13" ht="14.25" x14ac:dyDescent="0.2">
      <c r="B71" s="178"/>
      <c r="C71" s="57" t="s">
        <v>143</v>
      </c>
      <c r="D71" s="57" t="s">
        <v>144</v>
      </c>
      <c r="E71" s="52">
        <v>420000000</v>
      </c>
      <c r="F71" s="1000"/>
      <c r="G71" s="209" t="s">
        <v>207</v>
      </c>
      <c r="H71" s="188"/>
      <c r="I71" s="77">
        <f>136.76/111.82</f>
        <v>1.2230370237882311</v>
      </c>
      <c r="J71" s="33" t="s">
        <v>205</v>
      </c>
      <c r="K71" s="52">
        <f>+E71/I71</f>
        <v>343407429.07282829</v>
      </c>
      <c r="L71" s="213"/>
      <c r="M71" s="56"/>
    </row>
    <row r="72" spans="2:13" ht="14.25" x14ac:dyDescent="0.2">
      <c r="B72" s="178"/>
      <c r="C72" s="57" t="s">
        <v>143</v>
      </c>
      <c r="D72" s="57" t="s">
        <v>144</v>
      </c>
      <c r="E72" s="52">
        <v>75000000</v>
      </c>
      <c r="F72" s="197"/>
      <c r="G72" s="209" t="s">
        <v>208</v>
      </c>
      <c r="H72" s="188"/>
      <c r="I72" s="77">
        <f>137.4/111.82</f>
        <v>1.2287605079592203</v>
      </c>
      <c r="J72" s="33" t="s">
        <v>209</v>
      </c>
      <c r="K72" s="52">
        <f>+E72/I72</f>
        <v>61037117.903930128</v>
      </c>
      <c r="L72" s="213"/>
      <c r="M72" s="56"/>
    </row>
    <row r="73" spans="2:13" ht="14.25" x14ac:dyDescent="0.2">
      <c r="B73" s="178"/>
      <c r="C73" s="57" t="s">
        <v>143</v>
      </c>
      <c r="D73" s="57" t="s">
        <v>144</v>
      </c>
      <c r="E73" s="52">
        <v>280000000</v>
      </c>
      <c r="F73" s="197"/>
      <c r="G73" s="209" t="s">
        <v>210</v>
      </c>
      <c r="H73" s="188"/>
      <c r="I73" s="77">
        <f>137.4/111.82</f>
        <v>1.2287605079592203</v>
      </c>
      <c r="J73" s="33" t="s">
        <v>209</v>
      </c>
      <c r="K73" s="52">
        <f>+E73/I73</f>
        <v>227871906.84133914</v>
      </c>
      <c r="L73" s="213"/>
      <c r="M73" s="56"/>
    </row>
    <row r="74" spans="2:13" ht="14.25" x14ac:dyDescent="0.2">
      <c r="B74" s="178"/>
      <c r="C74" s="57" t="s">
        <v>143</v>
      </c>
      <c r="D74" s="57" t="s">
        <v>144</v>
      </c>
      <c r="E74" s="52">
        <v>50000000</v>
      </c>
      <c r="F74" s="197"/>
      <c r="G74" s="209" t="s">
        <v>211</v>
      </c>
      <c r="H74" s="188"/>
      <c r="I74" s="77">
        <f>137.4/111.82</f>
        <v>1.2287605079592203</v>
      </c>
      <c r="J74" s="33" t="s">
        <v>209</v>
      </c>
      <c r="K74" s="52">
        <f>+E74/I74</f>
        <v>40691411.935953416</v>
      </c>
      <c r="L74" s="213"/>
      <c r="M74" s="56"/>
    </row>
    <row r="75" spans="2:13" ht="14.25" x14ac:dyDescent="0.2">
      <c r="B75" s="178"/>
      <c r="C75" s="57" t="s">
        <v>143</v>
      </c>
      <c r="D75" s="57" t="s">
        <v>144</v>
      </c>
      <c r="E75" s="52">
        <v>187500000</v>
      </c>
      <c r="F75" s="197"/>
      <c r="G75" s="209" t="s">
        <v>212</v>
      </c>
      <c r="H75" s="188"/>
      <c r="I75" s="77">
        <f>137.4/111.82</f>
        <v>1.2287605079592203</v>
      </c>
      <c r="J75" s="33" t="s">
        <v>209</v>
      </c>
      <c r="K75" s="52">
        <f>+E75/I75</f>
        <v>152592794.75982532</v>
      </c>
      <c r="L75" s="213"/>
      <c r="M75" s="56"/>
    </row>
    <row r="76" spans="2:13" ht="14.25" x14ac:dyDescent="0.2">
      <c r="B76" s="178"/>
      <c r="C76" s="57" t="s">
        <v>143</v>
      </c>
      <c r="D76" s="57" t="s">
        <v>144</v>
      </c>
      <c r="E76" s="52">
        <v>100000000</v>
      </c>
      <c r="F76" s="197"/>
      <c r="G76" s="209" t="s">
        <v>213</v>
      </c>
      <c r="H76" s="188"/>
      <c r="I76" s="77">
        <f>137.4/111.82</f>
        <v>1.2287605079592203</v>
      </c>
      <c r="J76" s="33" t="s">
        <v>209</v>
      </c>
      <c r="K76" s="52">
        <f>+E76/I76</f>
        <v>81382823.871906832</v>
      </c>
      <c r="L76" s="213"/>
      <c r="M76" s="56"/>
    </row>
    <row r="77" spans="2:13" ht="14.25" x14ac:dyDescent="0.2">
      <c r="B77" s="178"/>
      <c r="C77" s="57" t="s">
        <v>143</v>
      </c>
      <c r="D77" s="57" t="s">
        <v>144</v>
      </c>
      <c r="E77" s="52">
        <v>187500000</v>
      </c>
      <c r="F77" s="197"/>
      <c r="G77" s="209" t="s">
        <v>214</v>
      </c>
      <c r="H77" s="188"/>
      <c r="I77" s="77">
        <f>137.4/111.82</f>
        <v>1.2287605079592203</v>
      </c>
      <c r="J77" s="33" t="s">
        <v>209</v>
      </c>
      <c r="K77" s="52">
        <f>+E77/I77</f>
        <v>152592794.75982532</v>
      </c>
      <c r="L77" s="213"/>
      <c r="M77" s="56"/>
    </row>
    <row r="78" spans="2:13" ht="14.25" x14ac:dyDescent="0.2">
      <c r="B78" s="178"/>
      <c r="C78" s="57" t="s">
        <v>143</v>
      </c>
      <c r="D78" s="57" t="s">
        <v>144</v>
      </c>
      <c r="E78" s="52">
        <v>90000000</v>
      </c>
      <c r="F78" s="197"/>
      <c r="G78" s="209" t="s">
        <v>214</v>
      </c>
      <c r="H78" s="188"/>
      <c r="I78" s="77">
        <f>137.4/111.82</f>
        <v>1.2287605079592203</v>
      </c>
      <c r="J78" s="33" t="s">
        <v>209</v>
      </c>
      <c r="K78" s="52">
        <f>+E78/I78</f>
        <v>73244541.484716147</v>
      </c>
      <c r="L78" s="213"/>
      <c r="M78" s="56"/>
    </row>
    <row r="79" spans="2:13" ht="14.25" x14ac:dyDescent="0.2">
      <c r="B79" s="178"/>
      <c r="C79" s="57" t="s">
        <v>143</v>
      </c>
      <c r="D79" s="57" t="s">
        <v>144</v>
      </c>
      <c r="E79" s="52">
        <v>25000000</v>
      </c>
      <c r="F79" s="1000"/>
      <c r="G79" s="209" t="s">
        <v>215</v>
      </c>
      <c r="H79" s="188"/>
      <c r="I79" s="77">
        <f>137.4/111.82</f>
        <v>1.2287605079592203</v>
      </c>
      <c r="J79" s="33" t="s">
        <v>209</v>
      </c>
      <c r="K79" s="52">
        <f>+E79/I79</f>
        <v>20345705.967976708</v>
      </c>
      <c r="L79" s="213"/>
      <c r="M79" s="56"/>
    </row>
    <row r="80" spans="2:13" ht="14.25" x14ac:dyDescent="0.2">
      <c r="B80" s="178"/>
      <c r="C80" s="57" t="s">
        <v>143</v>
      </c>
      <c r="D80" s="57" t="s">
        <v>144</v>
      </c>
      <c r="E80" s="52">
        <v>15000000</v>
      </c>
      <c r="F80" s="1000"/>
      <c r="G80" s="209" t="s">
        <v>216</v>
      </c>
      <c r="H80" s="188"/>
      <c r="I80" s="77">
        <f>138.05/111.82</f>
        <v>1.2345734215703812</v>
      </c>
      <c r="J80" s="33" t="s">
        <v>217</v>
      </c>
      <c r="K80" s="52">
        <f>+E80/I80</f>
        <v>12149945.67185802</v>
      </c>
      <c r="L80" s="213"/>
      <c r="M80" s="56"/>
    </row>
    <row r="81" spans="2:13" ht="14.25" x14ac:dyDescent="0.2">
      <c r="B81" s="178"/>
      <c r="C81" s="57" t="s">
        <v>143</v>
      </c>
      <c r="D81" s="57" t="s">
        <v>144</v>
      </c>
      <c r="E81" s="52">
        <v>10000000</v>
      </c>
      <c r="F81" s="1000"/>
      <c r="G81" s="209" t="s">
        <v>218</v>
      </c>
      <c r="H81" s="188"/>
      <c r="I81" s="77">
        <f>138.05/111.82</f>
        <v>1.2345734215703812</v>
      </c>
      <c r="J81" s="33" t="s">
        <v>219</v>
      </c>
      <c r="K81" s="52">
        <f>+E81/I81</f>
        <v>8099963.7812386798</v>
      </c>
      <c r="L81" s="213"/>
      <c r="M81" s="56"/>
    </row>
    <row r="82" spans="2:13" ht="14.25" x14ac:dyDescent="0.2">
      <c r="B82" s="178"/>
      <c r="C82" s="57" t="s">
        <v>143</v>
      </c>
      <c r="D82" s="57" t="s">
        <v>144</v>
      </c>
      <c r="E82" s="52">
        <v>2336000000</v>
      </c>
      <c r="F82" s="197"/>
      <c r="G82" s="209">
        <v>43196</v>
      </c>
      <c r="H82" s="188"/>
      <c r="I82" s="77">
        <f>141.05/111.82</f>
        <v>1.2614022536218925</v>
      </c>
      <c r="J82" s="33" t="s">
        <v>220</v>
      </c>
      <c r="K82" s="52">
        <f>+E82/I82</f>
        <v>1851907266.9266214</v>
      </c>
      <c r="L82" s="213"/>
      <c r="M82" s="56"/>
    </row>
    <row r="83" spans="2:13" ht="14.25" x14ac:dyDescent="0.2">
      <c r="B83" s="178"/>
      <c r="C83" s="57" t="s">
        <v>143</v>
      </c>
      <c r="D83" s="57" t="s">
        <v>144</v>
      </c>
      <c r="E83" s="52">
        <v>3504000000</v>
      </c>
      <c r="F83" s="197"/>
      <c r="G83" s="209">
        <v>43200</v>
      </c>
      <c r="H83" s="188"/>
      <c r="I83" s="77">
        <f>141.05/111.82</f>
        <v>1.2614022536218925</v>
      </c>
      <c r="J83" s="33" t="s">
        <v>220</v>
      </c>
      <c r="K83" s="52">
        <f>+E83/I83</f>
        <v>2777860900.3899322</v>
      </c>
      <c r="L83" s="213"/>
      <c r="M83" s="56"/>
    </row>
    <row r="84" spans="2:13" ht="14.25" x14ac:dyDescent="0.2">
      <c r="B84" s="178"/>
      <c r="C84" s="57" t="s">
        <v>143</v>
      </c>
      <c r="D84" s="57" t="s">
        <v>144</v>
      </c>
      <c r="E84" s="52">
        <v>3504000000</v>
      </c>
      <c r="F84" s="197"/>
      <c r="G84" s="209">
        <v>43200</v>
      </c>
      <c r="H84" s="188"/>
      <c r="I84" s="77">
        <f>141.05/111.82</f>
        <v>1.2614022536218925</v>
      </c>
      <c r="J84" s="33" t="s">
        <v>220</v>
      </c>
      <c r="K84" s="52">
        <f>+E84/I84</f>
        <v>2777860900.3899322</v>
      </c>
      <c r="L84" s="213"/>
      <c r="M84" s="56"/>
    </row>
    <row r="85" spans="2:13" ht="14.25" x14ac:dyDescent="0.2">
      <c r="B85" s="178"/>
      <c r="C85" s="57" t="s">
        <v>143</v>
      </c>
      <c r="D85" s="57" t="s">
        <v>144</v>
      </c>
      <c r="E85" s="52">
        <v>18750000000</v>
      </c>
      <c r="F85" s="197"/>
      <c r="G85" s="209">
        <v>43304</v>
      </c>
      <c r="H85" s="188"/>
      <c r="I85" s="77">
        <f>142.28/111.82</f>
        <v>1.272402074763012</v>
      </c>
      <c r="J85" s="33" t="s">
        <v>384</v>
      </c>
      <c r="K85" s="52">
        <f>+E85/I85</f>
        <v>14735908068.597132</v>
      </c>
      <c r="L85" s="213" t="s">
        <v>386</v>
      </c>
      <c r="M85" s="56"/>
    </row>
    <row r="86" spans="2:13" ht="14.25" x14ac:dyDescent="0.2">
      <c r="B86" s="178"/>
      <c r="C86" s="57" t="s">
        <v>143</v>
      </c>
      <c r="D86" s="57" t="s">
        <v>144</v>
      </c>
      <c r="E86" s="52">
        <v>6250000000</v>
      </c>
      <c r="F86" s="197"/>
      <c r="G86" s="209">
        <v>43326</v>
      </c>
      <c r="H86" s="188"/>
      <c r="I86" s="77">
        <f>142.1/111.82</f>
        <v>1.2707923448399214</v>
      </c>
      <c r="J86" s="33" t="s">
        <v>387</v>
      </c>
      <c r="K86" s="52">
        <f>+E86/I86</f>
        <v>4918191414.4968328</v>
      </c>
      <c r="L86" s="213" t="s">
        <v>386</v>
      </c>
      <c r="M86" s="56"/>
    </row>
    <row r="87" spans="2:13" ht="14.25" x14ac:dyDescent="0.2">
      <c r="B87" s="178"/>
      <c r="C87" s="57" t="s">
        <v>143</v>
      </c>
      <c r="D87" s="57" t="s">
        <v>144</v>
      </c>
      <c r="E87" s="52">
        <v>1200000000</v>
      </c>
      <c r="F87" s="197"/>
      <c r="G87" s="209">
        <v>43349</v>
      </c>
      <c r="H87" s="188"/>
      <c r="I87" s="77">
        <f>142.27/111.82</f>
        <v>1.2723126453228404</v>
      </c>
      <c r="J87" s="33" t="s">
        <v>388</v>
      </c>
      <c r="K87" s="52">
        <f>+E87/I87</f>
        <v>943164405.70745754</v>
      </c>
      <c r="L87" s="213" t="s">
        <v>386</v>
      </c>
      <c r="M87" s="56"/>
    </row>
    <row r="88" spans="2:13" ht="14.25" x14ac:dyDescent="0.2">
      <c r="B88" s="178"/>
      <c r="C88" s="57" t="s">
        <v>143</v>
      </c>
      <c r="D88" s="57" t="s">
        <v>144</v>
      </c>
      <c r="E88" s="52">
        <v>31260000000</v>
      </c>
      <c r="F88" s="197"/>
      <c r="G88" s="209">
        <v>43350</v>
      </c>
      <c r="H88" s="188"/>
      <c r="I88" s="77">
        <f>142.27/111.82</f>
        <v>1.2723126453228404</v>
      </c>
      <c r="J88" s="33" t="s">
        <v>388</v>
      </c>
      <c r="K88" s="52">
        <f>+E88/I88</f>
        <v>24569432768.679268</v>
      </c>
      <c r="L88" s="213" t="s">
        <v>386</v>
      </c>
      <c r="M88" s="56"/>
    </row>
    <row r="89" spans="2:13" ht="14.25" x14ac:dyDescent="0.2">
      <c r="B89" s="178"/>
      <c r="C89" s="57" t="s">
        <v>143</v>
      </c>
      <c r="D89" s="57" t="s">
        <v>144</v>
      </c>
      <c r="E89" s="52">
        <v>774948587</v>
      </c>
      <c r="F89" s="197"/>
      <c r="G89" s="209">
        <v>43367</v>
      </c>
      <c r="H89" s="188"/>
      <c r="I89" s="77">
        <f>142.27/111.82</f>
        <v>1.2723126453228404</v>
      </c>
      <c r="J89" s="33" t="s">
        <v>388</v>
      </c>
      <c r="K89" s="52">
        <f>+E89/I89</f>
        <v>609086602.92640746</v>
      </c>
      <c r="L89" s="213" t="s">
        <v>386</v>
      </c>
      <c r="M89" s="56"/>
    </row>
    <row r="90" spans="2:13" ht="14.25" x14ac:dyDescent="0.2">
      <c r="B90" s="178"/>
      <c r="C90" s="57" t="s">
        <v>143</v>
      </c>
      <c r="D90" s="57" t="s">
        <v>144</v>
      </c>
      <c r="E90" s="52">
        <v>500000000</v>
      </c>
      <c r="F90" s="197"/>
      <c r="G90" s="209">
        <v>43368</v>
      </c>
      <c r="H90" s="188"/>
      <c r="I90" s="77">
        <f>142.27/111.82</f>
        <v>1.2723126453228404</v>
      </c>
      <c r="J90" s="33" t="s">
        <v>388</v>
      </c>
      <c r="K90" s="52">
        <f>+E90/I90</f>
        <v>392985169.044774</v>
      </c>
      <c r="L90" s="213" t="s">
        <v>386</v>
      </c>
      <c r="M90" s="56"/>
    </row>
    <row r="91" spans="2:13" ht="14.25" x14ac:dyDescent="0.2">
      <c r="B91" s="178"/>
      <c r="C91" s="57" t="s">
        <v>143</v>
      </c>
      <c r="D91" s="57" t="s">
        <v>144</v>
      </c>
      <c r="E91" s="52">
        <v>15938500</v>
      </c>
      <c r="F91" s="197"/>
      <c r="G91" s="209">
        <v>43369</v>
      </c>
      <c r="H91" s="188"/>
      <c r="I91" s="77">
        <f>142.27/111.82</f>
        <v>1.2723126453228404</v>
      </c>
      <c r="J91" s="33" t="s">
        <v>388</v>
      </c>
      <c r="K91" s="52">
        <f>+E91/I91</f>
        <v>12527188.233640261</v>
      </c>
      <c r="L91" s="213" t="s">
        <v>386</v>
      </c>
      <c r="M91" s="56"/>
    </row>
    <row r="92" spans="2:13" ht="14.25" x14ac:dyDescent="0.2">
      <c r="B92" s="178"/>
      <c r="C92" s="57" t="s">
        <v>143</v>
      </c>
      <c r="D92" s="57" t="s">
        <v>144</v>
      </c>
      <c r="E92" s="52">
        <v>3849112913</v>
      </c>
      <c r="F92" s="197"/>
      <c r="G92" s="209">
        <v>43370</v>
      </c>
      <c r="H92" s="188"/>
      <c r="I92" s="77">
        <f>142.27/111.82</f>
        <v>1.2723126453228404</v>
      </c>
      <c r="J92" s="33" t="s">
        <v>388</v>
      </c>
      <c r="K92" s="52">
        <f>+E92/I92</f>
        <v>3025288577.5754547</v>
      </c>
      <c r="L92" s="213" t="s">
        <v>386</v>
      </c>
      <c r="M92" s="56"/>
    </row>
    <row r="93" spans="2:13" ht="14.25" x14ac:dyDescent="0.2">
      <c r="B93" s="178"/>
      <c r="C93" s="57" t="s">
        <v>143</v>
      </c>
      <c r="D93" s="57" t="s">
        <v>144</v>
      </c>
      <c r="E93" s="52">
        <v>22318303139</v>
      </c>
      <c r="F93" s="197"/>
      <c r="G93" s="209">
        <v>43383</v>
      </c>
      <c r="H93" s="188"/>
      <c r="I93" s="77">
        <f>142.5/111.82</f>
        <v>1.2743695224467895</v>
      </c>
      <c r="J93" s="33" t="s">
        <v>394</v>
      </c>
      <c r="K93" s="52">
        <f>+E93/I93</f>
        <v>17513211628.091087</v>
      </c>
      <c r="L93" s="213"/>
      <c r="M93" s="56"/>
    </row>
    <row r="94" spans="2:13" ht="14.25" x14ac:dyDescent="0.2">
      <c r="B94" s="178"/>
      <c r="C94" s="57" t="s">
        <v>143</v>
      </c>
      <c r="D94" s="57" t="s">
        <v>144</v>
      </c>
      <c r="E94" s="52">
        <v>134904238</v>
      </c>
      <c r="F94" s="197"/>
      <c r="G94" s="209">
        <v>43383</v>
      </c>
      <c r="H94" s="188"/>
      <c r="I94" s="77">
        <f>142.5/111.82</f>
        <v>1.2743695224467895</v>
      </c>
      <c r="J94" s="33" t="s">
        <v>394</v>
      </c>
      <c r="K94" s="52">
        <f>+E94/I94</f>
        <v>105859592.23270175</v>
      </c>
      <c r="L94" s="213"/>
      <c r="M94" s="56"/>
    </row>
    <row r="95" spans="2:13" ht="14.25" x14ac:dyDescent="0.2">
      <c r="B95" s="178"/>
      <c r="C95" s="57" t="s">
        <v>143</v>
      </c>
      <c r="D95" s="57" t="s">
        <v>144</v>
      </c>
      <c r="E95" s="52">
        <v>22183398901</v>
      </c>
      <c r="F95" s="197"/>
      <c r="G95" s="209">
        <v>43383</v>
      </c>
      <c r="H95" s="188"/>
      <c r="I95" s="77">
        <f>142.5/111.82</f>
        <v>1.2743695224467895</v>
      </c>
      <c r="J95" s="33" t="s">
        <v>394</v>
      </c>
      <c r="K95" s="52">
        <f>+E95/I95</f>
        <v>17407352035.858387</v>
      </c>
      <c r="L95" s="213"/>
      <c r="M95" s="56"/>
    </row>
    <row r="96" spans="2:13" ht="14.25" x14ac:dyDescent="0.2">
      <c r="B96" s="178"/>
      <c r="C96" s="57" t="s">
        <v>143</v>
      </c>
      <c r="D96" s="57" t="s">
        <v>144</v>
      </c>
      <c r="E96" s="52">
        <v>385000000</v>
      </c>
      <c r="F96" s="197"/>
      <c r="G96" s="209">
        <v>43399</v>
      </c>
      <c r="H96" s="188"/>
      <c r="I96" s="77">
        <f>142.5/111.82</f>
        <v>1.2743695224467895</v>
      </c>
      <c r="J96" s="33" t="s">
        <v>394</v>
      </c>
      <c r="K96" s="52">
        <f>+E96/I96</f>
        <v>302110175.43859649</v>
      </c>
      <c r="L96" s="213" t="s">
        <v>386</v>
      </c>
      <c r="M96" s="56"/>
    </row>
    <row r="97" spans="2:13" ht="14.25" x14ac:dyDescent="0.2">
      <c r="B97" s="178"/>
      <c r="C97" s="57" t="s">
        <v>143</v>
      </c>
      <c r="D97" s="57" t="s">
        <v>144</v>
      </c>
      <c r="E97" s="52">
        <v>14493870000</v>
      </c>
      <c r="F97" s="197"/>
      <c r="G97" s="209">
        <v>43431</v>
      </c>
      <c r="H97" s="188"/>
      <c r="I97" s="77">
        <f>142.67/111.82</f>
        <v>1.2758898229297084</v>
      </c>
      <c r="J97" s="33" t="s">
        <v>400</v>
      </c>
      <c r="K97" s="52">
        <f>+E97/I97</f>
        <v>11359813159.03834</v>
      </c>
      <c r="L97" s="213" t="s">
        <v>386</v>
      </c>
      <c r="M97" s="56"/>
    </row>
    <row r="98" spans="2:13" ht="14.25" x14ac:dyDescent="0.2">
      <c r="B98" s="178"/>
      <c r="C98" s="57" t="s">
        <v>143</v>
      </c>
      <c r="D98" s="57" t="s">
        <v>144</v>
      </c>
      <c r="E98" s="52">
        <v>4980000000</v>
      </c>
      <c r="F98" s="197"/>
      <c r="G98" s="209">
        <v>43494</v>
      </c>
      <c r="H98" s="188"/>
      <c r="I98" s="77">
        <f>100/78.05</f>
        <v>1.2812299807815504</v>
      </c>
      <c r="J98" s="33" t="s">
        <v>416</v>
      </c>
      <c r="K98" s="52">
        <f>+E98/I98</f>
        <v>3886889999.9999995</v>
      </c>
      <c r="L98" s="213" t="s">
        <v>422</v>
      </c>
      <c r="M98" s="56"/>
    </row>
    <row r="99" spans="2:13" ht="14.25" x14ac:dyDescent="0.2">
      <c r="B99" s="178"/>
      <c r="C99" s="57" t="s">
        <v>143</v>
      </c>
      <c r="D99" s="57" t="s">
        <v>144</v>
      </c>
      <c r="E99" s="52">
        <v>645000000</v>
      </c>
      <c r="F99" s="197"/>
      <c r="G99" s="209">
        <v>43495</v>
      </c>
      <c r="H99" s="188"/>
      <c r="I99" s="77">
        <f>100/78.05</f>
        <v>1.2812299807815504</v>
      </c>
      <c r="J99" s="33" t="s">
        <v>416</v>
      </c>
      <c r="K99" s="52">
        <f>+E99/I99</f>
        <v>503422499.99999994</v>
      </c>
      <c r="L99" s="213" t="s">
        <v>422</v>
      </c>
      <c r="M99" s="56"/>
    </row>
    <row r="100" spans="2:13" ht="14.25" x14ac:dyDescent="0.2">
      <c r="B100" s="178"/>
      <c r="C100" s="57" t="s">
        <v>143</v>
      </c>
      <c r="D100" s="57" t="s">
        <v>144</v>
      </c>
      <c r="E100" s="52">
        <v>16875000000</v>
      </c>
      <c r="F100" s="197"/>
      <c r="G100" s="209">
        <v>43497</v>
      </c>
      <c r="H100" s="188"/>
      <c r="I100" s="77">
        <f>100/78.05</f>
        <v>1.2812299807815504</v>
      </c>
      <c r="J100" s="33" t="s">
        <v>416</v>
      </c>
      <c r="K100" s="52">
        <f>+E100/I100</f>
        <v>13170937500</v>
      </c>
      <c r="L100" s="213" t="s">
        <v>422</v>
      </c>
      <c r="M100" s="56"/>
    </row>
    <row r="101" spans="2:13" ht="14.25" x14ac:dyDescent="0.2">
      <c r="B101" s="178"/>
      <c r="C101" s="57" t="s">
        <v>143</v>
      </c>
      <c r="D101" s="57" t="s">
        <v>144</v>
      </c>
      <c r="E101" s="52">
        <v>9562500000</v>
      </c>
      <c r="F101" s="197"/>
      <c r="G101" s="209">
        <v>43504</v>
      </c>
      <c r="H101" s="188"/>
      <c r="I101" s="77">
        <f>100.6/78.05</f>
        <v>1.2889173606662396</v>
      </c>
      <c r="J101" s="33" t="s">
        <v>418</v>
      </c>
      <c r="K101" s="52">
        <f>+E101/I101</f>
        <v>7419017147.1172962</v>
      </c>
      <c r="L101" s="213" t="s">
        <v>422</v>
      </c>
      <c r="M101" s="56"/>
    </row>
    <row r="102" spans="2:13" ht="14.25" x14ac:dyDescent="0.2">
      <c r="B102" s="178"/>
      <c r="C102" s="57" t="s">
        <v>143</v>
      </c>
      <c r="D102" s="57" t="s">
        <v>144</v>
      </c>
      <c r="E102" s="52">
        <v>9562500000</v>
      </c>
      <c r="F102" s="197"/>
      <c r="G102" s="209">
        <v>43504</v>
      </c>
      <c r="H102" s="188"/>
      <c r="I102" s="77">
        <f>100.6/78.05</f>
        <v>1.2889173606662396</v>
      </c>
      <c r="J102" s="33" t="s">
        <v>418</v>
      </c>
      <c r="K102" s="52">
        <f>+E102/I102</f>
        <v>7419017147.1172962</v>
      </c>
      <c r="L102" s="213" t="s">
        <v>422</v>
      </c>
      <c r="M102" s="56"/>
    </row>
    <row r="103" spans="2:13" ht="14.25" x14ac:dyDescent="0.2">
      <c r="B103" s="178"/>
      <c r="C103" s="57" t="s">
        <v>143</v>
      </c>
      <c r="D103" s="57" t="s">
        <v>144</v>
      </c>
      <c r="E103" s="52">
        <v>6375000004.9799995</v>
      </c>
      <c r="F103" s="197"/>
      <c r="G103" s="209">
        <v>43522</v>
      </c>
      <c r="H103" s="188"/>
      <c r="I103" s="77">
        <f>100.6/78.05</f>
        <v>1.2889173606662396</v>
      </c>
      <c r="J103" s="33" t="s">
        <v>418</v>
      </c>
      <c r="K103" s="52">
        <f>+E103/I103</f>
        <v>4946011435.275238</v>
      </c>
      <c r="L103" s="213" t="s">
        <v>422</v>
      </c>
      <c r="M103" s="56"/>
    </row>
    <row r="104" spans="2:13" ht="14.25" x14ac:dyDescent="0.2">
      <c r="B104" s="178"/>
      <c r="C104" s="57" t="s">
        <v>143</v>
      </c>
      <c r="D104" s="57" t="s">
        <v>144</v>
      </c>
      <c r="E104" s="52">
        <v>18000000000</v>
      </c>
      <c r="F104" s="197"/>
      <c r="G104" s="209">
        <v>43544</v>
      </c>
      <c r="H104" s="188"/>
      <c r="I104" s="77">
        <f>101.18/78.05</f>
        <v>1.2963484945547727</v>
      </c>
      <c r="J104" s="33" t="s">
        <v>423</v>
      </c>
      <c r="K104" s="52">
        <f>+E104/I104</f>
        <v>13885155169.00573</v>
      </c>
      <c r="L104" s="213" t="s">
        <v>422</v>
      </c>
      <c r="M104" s="56"/>
    </row>
    <row r="105" spans="2:13" ht="14.25" x14ac:dyDescent="0.2">
      <c r="B105" s="178"/>
      <c r="C105" s="57" t="s">
        <v>143</v>
      </c>
      <c r="D105" s="57" t="s">
        <v>144</v>
      </c>
      <c r="E105" s="52">
        <v>13500000000</v>
      </c>
      <c r="F105" s="197"/>
      <c r="G105" s="209">
        <v>43546</v>
      </c>
      <c r="H105" s="188"/>
      <c r="I105" s="77">
        <f>101.18/78.05</f>
        <v>1.2963484945547727</v>
      </c>
      <c r="J105" s="33" t="s">
        <v>423</v>
      </c>
      <c r="K105" s="52">
        <f>+E105/I105</f>
        <v>10413866376.754297</v>
      </c>
      <c r="L105" s="213" t="s">
        <v>422</v>
      </c>
      <c r="M105" s="56"/>
    </row>
    <row r="106" spans="2:13" ht="14.25" x14ac:dyDescent="0.2">
      <c r="B106" s="178"/>
      <c r="C106" s="57" t="s">
        <v>143</v>
      </c>
      <c r="D106" s="57" t="s">
        <v>144</v>
      </c>
      <c r="E106" s="52">
        <v>8000000000</v>
      </c>
      <c r="F106" s="197"/>
      <c r="G106" s="209">
        <v>43551</v>
      </c>
      <c r="H106" s="188"/>
      <c r="I106" s="77">
        <f>101.18/78.05</f>
        <v>1.2963484945547727</v>
      </c>
      <c r="J106" s="33" t="s">
        <v>423</v>
      </c>
      <c r="K106" s="52">
        <f>+E106/I106</f>
        <v>6171180075.113658</v>
      </c>
      <c r="L106" s="213" t="s">
        <v>422</v>
      </c>
      <c r="M106" s="56"/>
    </row>
    <row r="107" spans="2:13" ht="14.25" x14ac:dyDescent="0.2">
      <c r="B107" s="178"/>
      <c r="C107" s="57" t="s">
        <v>143</v>
      </c>
      <c r="D107" s="57" t="s">
        <v>144</v>
      </c>
      <c r="E107" s="52">
        <v>21527000000</v>
      </c>
      <c r="F107" s="197"/>
      <c r="G107" s="209">
        <v>43570</v>
      </c>
      <c r="H107" s="188"/>
      <c r="I107" s="77">
        <f>101.62/78.05</f>
        <v>1.3019859064702115</v>
      </c>
      <c r="J107" s="33" t="s">
        <v>427</v>
      </c>
      <c r="K107" s="52">
        <f>+E107/I107</f>
        <v>16533973135.209602</v>
      </c>
      <c r="L107" s="213" t="s">
        <v>422</v>
      </c>
      <c r="M107" s="56"/>
    </row>
    <row r="108" spans="2:13" ht="14.25" x14ac:dyDescent="0.2">
      <c r="B108" s="178"/>
      <c r="C108" s="57" t="s">
        <v>143</v>
      </c>
      <c r="D108" s="57" t="s">
        <v>144</v>
      </c>
      <c r="E108" s="52">
        <v>11732000000</v>
      </c>
      <c r="F108" s="197"/>
      <c r="G108" s="209">
        <v>43580</v>
      </c>
      <c r="H108" s="188"/>
      <c r="I108" s="77">
        <f>101.62/78.05</f>
        <v>1.3019859064702115</v>
      </c>
      <c r="J108" s="33" t="s">
        <v>427</v>
      </c>
      <c r="K108" s="52">
        <f>+E108/I108</f>
        <v>9010850226.3333988</v>
      </c>
      <c r="L108" s="213" t="s">
        <v>422</v>
      </c>
      <c r="M108" s="56"/>
    </row>
    <row r="109" spans="2:13" ht="14.25" x14ac:dyDescent="0.2">
      <c r="B109" s="178"/>
      <c r="C109" s="57" t="s">
        <v>143</v>
      </c>
      <c r="D109" s="57" t="s">
        <v>144</v>
      </c>
      <c r="E109" s="52">
        <v>4875000000</v>
      </c>
      <c r="F109" s="197"/>
      <c r="G109" s="209">
        <v>43581</v>
      </c>
      <c r="H109" s="188"/>
      <c r="I109" s="77">
        <f>101.62/78.05</f>
        <v>1.3019859064702115</v>
      </c>
      <c r="J109" s="33" t="s">
        <v>427</v>
      </c>
      <c r="K109" s="52">
        <f>+E109/I109</f>
        <v>3744280161.3855538</v>
      </c>
      <c r="L109" s="213" t="s">
        <v>479</v>
      </c>
      <c r="M109" s="56"/>
    </row>
    <row r="110" spans="2:13" ht="14.25" x14ac:dyDescent="0.2">
      <c r="B110" s="178"/>
      <c r="C110" s="57" t="s">
        <v>143</v>
      </c>
      <c r="D110" s="57" t="s">
        <v>144</v>
      </c>
      <c r="E110" s="52">
        <v>3366000000</v>
      </c>
      <c r="F110" s="197"/>
      <c r="G110" s="209">
        <v>43591</v>
      </c>
      <c r="H110" s="188"/>
      <c r="I110" s="77">
        <f>102.12/78.05</f>
        <v>1.3083920563741192</v>
      </c>
      <c r="J110" s="33" t="s">
        <v>481</v>
      </c>
      <c r="K110" s="52">
        <f>+E110/I110</f>
        <v>2572623384.253819</v>
      </c>
      <c r="L110" s="213" t="s">
        <v>479</v>
      </c>
      <c r="M110" s="56"/>
    </row>
    <row r="111" spans="2:13" ht="15" x14ac:dyDescent="0.2">
      <c r="B111" s="178"/>
      <c r="C111" s="57"/>
      <c r="D111" s="139" t="s">
        <v>221</v>
      </c>
      <c r="E111" s="999">
        <f>SUM(E15:E110)</f>
        <v>384347324524.47998</v>
      </c>
      <c r="F111" s="197"/>
      <c r="G111" s="209"/>
      <c r="H111" s="188"/>
      <c r="I111" s="52"/>
      <c r="J111" s="52"/>
      <c r="K111" s="997">
        <f>SUM(K15:K110)</f>
        <v>309017897125.14862</v>
      </c>
      <c r="L111" s="213"/>
      <c r="M111" s="56"/>
    </row>
    <row r="112" spans="2:13" ht="14.25" x14ac:dyDescent="0.2">
      <c r="B112" s="178"/>
      <c r="C112" s="57" t="s">
        <v>143</v>
      </c>
      <c r="D112" s="57" t="s">
        <v>222</v>
      </c>
      <c r="E112" s="52">
        <v>578332629.87</v>
      </c>
      <c r="F112" s="197"/>
      <c r="G112" s="209">
        <v>42278</v>
      </c>
      <c r="H112" s="188"/>
      <c r="I112" s="41">
        <f>123.78/111.82</f>
        <v>1.1069576104453587</v>
      </c>
      <c r="J112" s="33" t="s">
        <v>223</v>
      </c>
      <c r="K112" s="52">
        <f>+E112/I112</f>
        <v>522452372.53242362</v>
      </c>
      <c r="L112" s="213"/>
      <c r="M112" s="56"/>
    </row>
    <row r="113" spans="1:14" ht="14.25" x14ac:dyDescent="0.2">
      <c r="B113" s="178"/>
      <c r="C113" s="57" t="s">
        <v>143</v>
      </c>
      <c r="D113" s="57" t="s">
        <v>222</v>
      </c>
      <c r="E113" s="52">
        <v>906673067.28999996</v>
      </c>
      <c r="F113" s="197"/>
      <c r="G113" s="209">
        <v>42369</v>
      </c>
      <c r="H113" s="188"/>
      <c r="I113" s="77">
        <f>125.37/111.82</f>
        <v>1.1211768914326596</v>
      </c>
      <c r="J113" s="33" t="s">
        <v>204</v>
      </c>
      <c r="K113" s="52">
        <f>+E113/I113</f>
        <v>808679766.96472681</v>
      </c>
      <c r="L113" s="213"/>
      <c r="M113" s="56"/>
    </row>
    <row r="114" spans="1:14" ht="15" x14ac:dyDescent="0.2">
      <c r="B114" s="174" t="s">
        <v>1323</v>
      </c>
      <c r="C114" s="58"/>
      <c r="D114" s="58"/>
      <c r="E114" s="998">
        <f>+E111+E112+E113</f>
        <v>385832330221.63995</v>
      </c>
      <c r="F114" s="197"/>
      <c r="G114" s="209"/>
      <c r="H114" s="188"/>
      <c r="I114" s="52"/>
      <c r="J114" s="52"/>
      <c r="K114" s="997">
        <f>+K111+K112+K113</f>
        <v>310349029264.64575</v>
      </c>
      <c r="L114" s="915"/>
      <c r="M114" s="56"/>
    </row>
    <row r="115" spans="1:14" ht="14.25" x14ac:dyDescent="0.2">
      <c r="B115" s="178"/>
      <c r="C115" s="57"/>
      <c r="D115" s="57"/>
      <c r="E115" s="203"/>
      <c r="F115" s="208"/>
      <c r="G115" s="209"/>
      <c r="H115" s="188"/>
      <c r="I115" s="52"/>
      <c r="J115" s="52"/>
      <c r="K115" s="203"/>
      <c r="L115" s="915"/>
      <c r="M115" s="56"/>
    </row>
    <row r="116" spans="1:14" ht="15" x14ac:dyDescent="0.2">
      <c r="A116" s="1" t="s">
        <v>559</v>
      </c>
      <c r="B116" s="177" t="s">
        <v>224</v>
      </c>
      <c r="C116" s="177"/>
      <c r="D116" s="924"/>
      <c r="E116" s="924"/>
      <c r="F116" s="924"/>
      <c r="G116" s="177"/>
      <c r="H116" s="925"/>
      <c r="I116" s="924"/>
      <c r="J116" s="924"/>
      <c r="K116" s="924"/>
      <c r="L116" s="924"/>
      <c r="M116" s="56"/>
    </row>
    <row r="117" spans="1:14" ht="15" x14ac:dyDescent="0.2">
      <c r="B117" s="184" t="s">
        <v>131</v>
      </c>
      <c r="C117" s="185" t="s">
        <v>132</v>
      </c>
      <c r="D117" s="922" t="s">
        <v>133</v>
      </c>
      <c r="E117" s="920" t="s">
        <v>134</v>
      </c>
      <c r="F117" s="920"/>
      <c r="G117" s="186"/>
      <c r="H117" s="996" t="s">
        <v>135</v>
      </c>
      <c r="I117" s="920"/>
      <c r="J117" s="920"/>
      <c r="K117" s="920"/>
      <c r="L117" s="920" t="s">
        <v>97</v>
      </c>
      <c r="M117" s="56"/>
    </row>
    <row r="118" spans="1:14" ht="45" x14ac:dyDescent="0.2">
      <c r="B118" s="184"/>
      <c r="C118" s="185"/>
      <c r="D118" s="922"/>
      <c r="E118" s="28" t="s">
        <v>136</v>
      </c>
      <c r="F118" s="28" t="s">
        <v>137</v>
      </c>
      <c r="G118" s="187" t="s">
        <v>760</v>
      </c>
      <c r="H118" s="921" t="s">
        <v>138</v>
      </c>
      <c r="I118" s="187" t="s">
        <v>139</v>
      </c>
      <c r="J118" s="187" t="s">
        <v>140</v>
      </c>
      <c r="K118" s="28" t="s">
        <v>141</v>
      </c>
      <c r="L118" s="920"/>
      <c r="M118" s="56"/>
    </row>
    <row r="119" spans="1:14" ht="14.25" x14ac:dyDescent="0.2">
      <c r="B119" s="178" t="s">
        <v>142</v>
      </c>
      <c r="C119" s="180" t="s">
        <v>224</v>
      </c>
      <c r="D119" s="57" t="s">
        <v>144</v>
      </c>
      <c r="E119" s="957">
        <v>1792505269</v>
      </c>
      <c r="F119" s="192" t="s">
        <v>145</v>
      </c>
      <c r="G119" s="935">
        <v>42278</v>
      </c>
      <c r="H119" s="206">
        <v>1630902678</v>
      </c>
      <c r="I119" s="41">
        <f>123.78/111.82</f>
        <v>1.1069576104453587</v>
      </c>
      <c r="J119" s="78" t="s">
        <v>154</v>
      </c>
      <c r="K119" s="995">
        <f>+E119/I119</f>
        <v>1619307959.1176279</v>
      </c>
      <c r="L119" s="915" t="s">
        <v>225</v>
      </c>
      <c r="M119" s="56"/>
    </row>
    <row r="120" spans="1:14" ht="14.25" x14ac:dyDescent="0.2">
      <c r="B120" s="178" t="s">
        <v>146</v>
      </c>
      <c r="C120" s="180" t="s">
        <v>224</v>
      </c>
      <c r="D120" s="57" t="s">
        <v>144</v>
      </c>
      <c r="E120" s="957">
        <v>1805267351.8</v>
      </c>
      <c r="F120" s="192" t="s">
        <v>145</v>
      </c>
      <c r="G120" s="935">
        <v>42311</v>
      </c>
      <c r="H120" s="206">
        <v>1630902678</v>
      </c>
      <c r="I120" s="77">
        <f>124.62/111.82</f>
        <v>1.1144696834197818</v>
      </c>
      <c r="J120" s="79" t="s">
        <v>159</v>
      </c>
      <c r="K120" s="957">
        <f>+E120/I120</f>
        <v>1619844288.8643556</v>
      </c>
      <c r="L120" s="915" t="s">
        <v>225</v>
      </c>
      <c r="M120" s="56"/>
    </row>
    <row r="121" spans="1:14" ht="14.25" x14ac:dyDescent="0.2">
      <c r="B121" s="178" t="s">
        <v>146</v>
      </c>
      <c r="C121" s="180" t="s">
        <v>224</v>
      </c>
      <c r="D121" s="57" t="s">
        <v>144</v>
      </c>
      <c r="E121" s="957">
        <v>12313884</v>
      </c>
      <c r="F121" s="192" t="s">
        <v>145</v>
      </c>
      <c r="G121" s="935">
        <v>42367</v>
      </c>
      <c r="H121" s="206">
        <v>1630902678</v>
      </c>
      <c r="I121" s="77">
        <f>125.37/111.82</f>
        <v>1.1211768914326596</v>
      </c>
      <c r="J121" s="79" t="s">
        <v>161</v>
      </c>
      <c r="K121" s="957">
        <f>+E121/I121</f>
        <v>10982998.395788467</v>
      </c>
      <c r="L121" s="915" t="s">
        <v>225</v>
      </c>
      <c r="M121" s="56"/>
    </row>
    <row r="122" spans="1:14" ht="14.25" x14ac:dyDescent="0.2">
      <c r="B122" s="178" t="s">
        <v>147</v>
      </c>
      <c r="C122" s="180" t="s">
        <v>224</v>
      </c>
      <c r="D122" s="57" t="s">
        <v>144</v>
      </c>
      <c r="E122" s="957">
        <v>1828541334</v>
      </c>
      <c r="F122" s="993" t="s">
        <v>768</v>
      </c>
      <c r="G122" s="935">
        <v>42367</v>
      </c>
      <c r="H122" s="206">
        <v>1630902678</v>
      </c>
      <c r="I122" s="77">
        <f>125.37/111.82</f>
        <v>1.1211768914326596</v>
      </c>
      <c r="J122" s="79" t="s">
        <v>161</v>
      </c>
      <c r="K122" s="957">
        <f>+E122/I122</f>
        <v>1630912434.9356306</v>
      </c>
      <c r="L122" s="915" t="s">
        <v>225</v>
      </c>
      <c r="M122" s="56"/>
    </row>
    <row r="123" spans="1:14" ht="14.25" x14ac:dyDescent="0.2">
      <c r="B123" s="178" t="s">
        <v>148</v>
      </c>
      <c r="C123" s="180" t="s">
        <v>224</v>
      </c>
      <c r="D123" s="57" t="s">
        <v>144</v>
      </c>
      <c r="E123" s="957">
        <v>1839906750</v>
      </c>
      <c r="F123" s="993" t="s">
        <v>769</v>
      </c>
      <c r="G123" s="935">
        <v>42387</v>
      </c>
      <c r="H123" s="206">
        <v>1630902678</v>
      </c>
      <c r="I123" s="77">
        <f>126.15/111.82</f>
        <v>1.1281523877660526</v>
      </c>
      <c r="J123" s="79" t="s">
        <v>166</v>
      </c>
      <c r="K123" s="957">
        <f>+E123/I123</f>
        <v>1630902677.6456599</v>
      </c>
      <c r="L123" s="915" t="s">
        <v>225</v>
      </c>
      <c r="M123" s="56"/>
    </row>
    <row r="124" spans="1:14" ht="14.25" x14ac:dyDescent="0.2">
      <c r="B124" s="178" t="s">
        <v>148</v>
      </c>
      <c r="C124" s="180" t="s">
        <v>224</v>
      </c>
      <c r="D124" s="57" t="s">
        <v>144</v>
      </c>
      <c r="E124" s="957">
        <v>13080610</v>
      </c>
      <c r="F124" s="993" t="s">
        <v>769</v>
      </c>
      <c r="G124" s="935">
        <v>42395</v>
      </c>
      <c r="H124" s="206">
        <v>0</v>
      </c>
      <c r="I124" s="77">
        <f>126.15/111.82</f>
        <v>1.1281523877660526</v>
      </c>
      <c r="J124" s="79" t="s">
        <v>166</v>
      </c>
      <c r="K124" s="995">
        <f>+E124/I124</f>
        <v>11594719.066191042</v>
      </c>
      <c r="L124" s="915" t="s">
        <v>225</v>
      </c>
      <c r="M124" s="56"/>
    </row>
    <row r="125" spans="1:14" ht="14.25" x14ac:dyDescent="0.2">
      <c r="B125" s="178" t="s">
        <v>149</v>
      </c>
      <c r="C125" s="180" t="s">
        <v>224</v>
      </c>
      <c r="D125" s="57" t="s">
        <v>144</v>
      </c>
      <c r="E125" s="957">
        <v>1863680417</v>
      </c>
      <c r="F125" s="993" t="s">
        <v>770</v>
      </c>
      <c r="G125" s="935">
        <v>42416</v>
      </c>
      <c r="H125" s="206">
        <v>1630902678</v>
      </c>
      <c r="I125" s="77">
        <f>127.78/111.82</f>
        <v>1.1427293865140404</v>
      </c>
      <c r="J125" s="79" t="s">
        <v>169</v>
      </c>
      <c r="K125" s="957">
        <f>+E125/I125</f>
        <v>1630902678.266865</v>
      </c>
      <c r="L125" s="915" t="s">
        <v>226</v>
      </c>
      <c r="M125" s="56"/>
    </row>
    <row r="126" spans="1:14" ht="14.25" x14ac:dyDescent="0.2">
      <c r="B126" s="178" t="s">
        <v>150</v>
      </c>
      <c r="C126" s="180" t="s">
        <v>224</v>
      </c>
      <c r="D126" s="57" t="s">
        <v>144</v>
      </c>
      <c r="E126" s="957">
        <v>1887454082.99</v>
      </c>
      <c r="F126" s="993" t="s">
        <v>771</v>
      </c>
      <c r="G126" s="935">
        <v>42445</v>
      </c>
      <c r="H126" s="206">
        <v>1630902678</v>
      </c>
      <c r="I126" s="77">
        <f>129.41/111.82</f>
        <v>1.1573063852620282</v>
      </c>
      <c r="J126" s="79" t="s">
        <v>173</v>
      </c>
      <c r="K126" s="957">
        <f>+E126/I126</f>
        <v>1630902677.9997048</v>
      </c>
      <c r="L126" s="915" t="s">
        <v>225</v>
      </c>
      <c r="M126" s="56"/>
      <c r="N126" s="994">
        <f>+K126*18</f>
        <v>29356248203.994686</v>
      </c>
    </row>
    <row r="127" spans="1:14" ht="14.25" x14ac:dyDescent="0.2">
      <c r="B127" s="178" t="s">
        <v>151</v>
      </c>
      <c r="C127" s="180" t="s">
        <v>224</v>
      </c>
      <c r="D127" s="57" t="s">
        <v>144</v>
      </c>
      <c r="E127" s="957">
        <v>1905247870</v>
      </c>
      <c r="F127" s="993" t="s">
        <v>772</v>
      </c>
      <c r="G127" s="935">
        <v>42474</v>
      </c>
      <c r="H127" s="206">
        <v>1630902678</v>
      </c>
      <c r="I127" s="77">
        <f>130.63/111.82</f>
        <v>1.1682167769629763</v>
      </c>
      <c r="J127" s="79" t="s">
        <v>178</v>
      </c>
      <c r="K127" s="957">
        <f>+E127/I127</f>
        <v>1630902677.9713693</v>
      </c>
      <c r="L127" s="915" t="s">
        <v>226</v>
      </c>
      <c r="M127" s="56"/>
    </row>
    <row r="128" spans="1:14" ht="14.25" x14ac:dyDescent="0.2">
      <c r="B128" s="178" t="s">
        <v>152</v>
      </c>
      <c r="C128" s="180" t="s">
        <v>224</v>
      </c>
      <c r="D128" s="57" t="s">
        <v>144</v>
      </c>
      <c r="E128" s="957">
        <v>1914728166</v>
      </c>
      <c r="F128" s="993" t="s">
        <v>773</v>
      </c>
      <c r="G128" s="935">
        <v>42506</v>
      </c>
      <c r="H128" s="206">
        <v>1630902678</v>
      </c>
      <c r="I128" s="77">
        <f>131.28/111.82</f>
        <v>1.1740296905741372</v>
      </c>
      <c r="J128" s="79" t="s">
        <v>183</v>
      </c>
      <c r="K128" s="957">
        <f>+E128/I128</f>
        <v>1630902677.6517365</v>
      </c>
      <c r="L128" s="915" t="s">
        <v>226</v>
      </c>
      <c r="M128" s="56"/>
    </row>
    <row r="129" spans="2:18" ht="14.25" x14ac:dyDescent="0.2">
      <c r="B129" s="178" t="s">
        <v>227</v>
      </c>
      <c r="C129" s="180" t="s">
        <v>224</v>
      </c>
      <c r="D129" s="57" t="s">
        <v>144</v>
      </c>
      <c r="E129" s="957">
        <v>1924500164</v>
      </c>
      <c r="F129" s="993" t="s">
        <v>774</v>
      </c>
      <c r="G129" s="935">
        <v>42535</v>
      </c>
      <c r="H129" s="206">
        <v>1630902678</v>
      </c>
      <c r="I129" s="77">
        <f>131.95/111.82</f>
        <v>1.1800214630656412</v>
      </c>
      <c r="J129" s="79" t="s">
        <v>186</v>
      </c>
      <c r="K129" s="957">
        <f>+E129/I129</f>
        <v>1630902677.8209929</v>
      </c>
      <c r="L129" s="915" t="s">
        <v>226</v>
      </c>
      <c r="M129" s="56"/>
    </row>
    <row r="130" spans="2:18" ht="14.25" x14ac:dyDescent="0.2">
      <c r="B130" s="178" t="s">
        <v>228</v>
      </c>
      <c r="C130" s="180" t="s">
        <v>224</v>
      </c>
      <c r="D130" s="57" t="s">
        <v>144</v>
      </c>
      <c r="E130" s="957">
        <v>1933737765</v>
      </c>
      <c r="F130" s="993" t="s">
        <v>775</v>
      </c>
      <c r="G130" s="935">
        <v>42558</v>
      </c>
      <c r="H130" s="206">
        <v>1630902678</v>
      </c>
      <c r="I130" s="77">
        <f>132.58/111.82</f>
        <v>1.1856555177964587</v>
      </c>
      <c r="J130" s="79" t="s">
        <v>189</v>
      </c>
      <c r="K130" s="957">
        <f>+E130/I130</f>
        <v>1630944010.2753053</v>
      </c>
      <c r="L130" s="915" t="s">
        <v>226</v>
      </c>
      <c r="M130" s="56"/>
    </row>
    <row r="131" spans="2:18" ht="14.25" x14ac:dyDescent="0.2">
      <c r="B131" s="178" t="s">
        <v>229</v>
      </c>
      <c r="C131" s="180" t="s">
        <v>224</v>
      </c>
      <c r="D131" s="57" t="s">
        <v>144</v>
      </c>
      <c r="E131" s="957">
        <v>1946104392</v>
      </c>
      <c r="F131" s="993" t="s">
        <v>776</v>
      </c>
      <c r="G131" s="935">
        <v>42593</v>
      </c>
      <c r="H131" s="206">
        <v>1630902678</v>
      </c>
      <c r="I131" s="77">
        <f>133.27/111.82</f>
        <v>1.1918261491683064</v>
      </c>
      <c r="J131" s="79" t="s">
        <v>192</v>
      </c>
      <c r="K131" s="957">
        <f>+E131/I131</f>
        <v>1632876064.4814284</v>
      </c>
      <c r="L131" s="915" t="s">
        <v>225</v>
      </c>
      <c r="M131" s="56"/>
    </row>
    <row r="132" spans="2:18" ht="14.25" x14ac:dyDescent="0.2">
      <c r="B132" s="178" t="s">
        <v>230</v>
      </c>
      <c r="C132" s="180" t="s">
        <v>224</v>
      </c>
      <c r="D132" s="57" t="s">
        <v>144</v>
      </c>
      <c r="E132" s="957">
        <v>1937626728</v>
      </c>
      <c r="F132" s="993" t="s">
        <v>777</v>
      </c>
      <c r="G132" s="935">
        <v>42626</v>
      </c>
      <c r="H132" s="206">
        <v>1630902678</v>
      </c>
      <c r="I132" s="77">
        <f>132.85/111.82</f>
        <v>1.1880701126810946</v>
      </c>
      <c r="J132" s="79" t="s">
        <v>193</v>
      </c>
      <c r="K132" s="957">
        <f>+E132/I132</f>
        <v>1630902677.6436582</v>
      </c>
      <c r="L132" s="915" t="s">
        <v>226</v>
      </c>
      <c r="M132" s="56"/>
    </row>
    <row r="133" spans="2:18" ht="14.25" x14ac:dyDescent="0.2">
      <c r="B133" s="178" t="s">
        <v>231</v>
      </c>
      <c r="C133" s="180" t="s">
        <v>224</v>
      </c>
      <c r="D133" s="57" t="s">
        <v>144</v>
      </c>
      <c r="E133" s="957">
        <v>1936605773</v>
      </c>
      <c r="F133" s="993" t="s">
        <v>778</v>
      </c>
      <c r="G133" s="935">
        <v>42650</v>
      </c>
      <c r="H133" s="206">
        <v>1630902678</v>
      </c>
      <c r="I133" s="77">
        <f>132.78/111.82</f>
        <v>1.1874441065998929</v>
      </c>
      <c r="J133" s="79" t="s">
        <v>194</v>
      </c>
      <c r="K133" s="957">
        <f>+E133/I133</f>
        <v>1630902677.6386502</v>
      </c>
      <c r="L133" s="915" t="s">
        <v>226</v>
      </c>
      <c r="M133" s="56"/>
    </row>
    <row r="134" spans="2:18" ht="15" x14ac:dyDescent="0.25">
      <c r="B134" s="178" t="s">
        <v>232</v>
      </c>
      <c r="C134" s="180" t="s">
        <v>224</v>
      </c>
      <c r="D134" s="57" t="s">
        <v>144</v>
      </c>
      <c r="E134" s="141">
        <v>2008510175</v>
      </c>
      <c r="F134" s="993" t="s">
        <v>779</v>
      </c>
      <c r="G134" s="935">
        <v>42913</v>
      </c>
      <c r="H134" s="206">
        <v>1630902678</v>
      </c>
      <c r="I134" s="77">
        <f>137.71/111.82</f>
        <v>1.2315328206045431</v>
      </c>
      <c r="J134" s="79" t="s">
        <v>233</v>
      </c>
      <c r="K134" s="957">
        <f>+E134/I134</f>
        <v>1630902677.8629003</v>
      </c>
      <c r="L134" s="915" t="s">
        <v>226</v>
      </c>
      <c r="M134" s="56"/>
    </row>
    <row r="135" spans="2:18" ht="15" x14ac:dyDescent="0.25">
      <c r="B135" s="178" t="s">
        <v>234</v>
      </c>
      <c r="C135" s="180" t="s">
        <v>224</v>
      </c>
      <c r="D135" s="57" t="s">
        <v>144</v>
      </c>
      <c r="E135" s="141">
        <v>2010843787</v>
      </c>
      <c r="F135" s="993" t="s">
        <v>780</v>
      </c>
      <c r="G135" s="935">
        <v>42942</v>
      </c>
      <c r="H135" s="206">
        <v>1630902678</v>
      </c>
      <c r="I135" s="77">
        <f>137.87/111.82</f>
        <v>1.2329636916472904</v>
      </c>
      <c r="J135" s="79" t="s">
        <v>235</v>
      </c>
      <c r="K135" s="957">
        <f>+E135/I135</f>
        <v>1630902678.3371291</v>
      </c>
      <c r="L135" s="915" t="s">
        <v>226</v>
      </c>
      <c r="M135" s="56"/>
    </row>
    <row r="136" spans="2:18" ht="15" x14ac:dyDescent="0.25">
      <c r="B136" s="178" t="s">
        <v>236</v>
      </c>
      <c r="C136" s="180" t="s">
        <v>224</v>
      </c>
      <c r="D136" s="57" t="s">
        <v>144</v>
      </c>
      <c r="E136" s="141">
        <f>2010843787+1750209</f>
        <v>2012593996</v>
      </c>
      <c r="F136" s="993" t="s">
        <v>781</v>
      </c>
      <c r="G136" s="935" t="s">
        <v>237</v>
      </c>
      <c r="H136" s="206">
        <v>1630902678</v>
      </c>
      <c r="I136" s="77">
        <f>137.99/111.82</f>
        <v>1.2340368449293508</v>
      </c>
      <c r="J136" s="79" t="s">
        <v>238</v>
      </c>
      <c r="K136" s="957">
        <f>+E136/I136</f>
        <v>1630902678.6920791</v>
      </c>
      <c r="L136" s="915" t="s">
        <v>226</v>
      </c>
      <c r="M136" s="56"/>
    </row>
    <row r="137" spans="2:18" ht="15" x14ac:dyDescent="0.25">
      <c r="B137" s="178" t="s">
        <v>239</v>
      </c>
      <c r="C137" s="180" t="s">
        <v>224</v>
      </c>
      <c r="D137" s="57" t="s">
        <v>144</v>
      </c>
      <c r="E137" s="141">
        <v>2013469099</v>
      </c>
      <c r="F137" s="993" t="s">
        <v>782</v>
      </c>
      <c r="G137" s="935" t="s">
        <v>240</v>
      </c>
      <c r="H137" s="206">
        <v>1630902678</v>
      </c>
      <c r="I137" s="77">
        <f>138.05/111.82</f>
        <v>1.2345734215703812</v>
      </c>
      <c r="J137" s="79" t="s">
        <v>241</v>
      </c>
      <c r="K137" s="957">
        <f>+E137/I137</f>
        <v>1630902677.6543279</v>
      </c>
      <c r="L137" s="915" t="s">
        <v>226</v>
      </c>
      <c r="M137" s="56"/>
    </row>
    <row r="138" spans="2:18" ht="15" x14ac:dyDescent="0.25">
      <c r="B138" s="178" t="s">
        <v>242</v>
      </c>
      <c r="C138" s="180" t="s">
        <v>224</v>
      </c>
      <c r="D138" s="57" t="s">
        <v>144</v>
      </c>
      <c r="E138" s="141">
        <v>2013469099</v>
      </c>
      <c r="F138" s="993" t="s">
        <v>783</v>
      </c>
      <c r="G138" s="935" t="s">
        <v>243</v>
      </c>
      <c r="H138" s="206">
        <v>1630902678</v>
      </c>
      <c r="I138" s="77">
        <f>138.05/111.82</f>
        <v>1.2345734215703812</v>
      </c>
      <c r="J138" s="79" t="s">
        <v>241</v>
      </c>
      <c r="K138" s="957">
        <f>+E138/I138</f>
        <v>1630902677.6543279</v>
      </c>
      <c r="L138" s="915" t="s">
        <v>226</v>
      </c>
      <c r="M138" s="56"/>
    </row>
    <row r="139" spans="2:18" ht="15" x14ac:dyDescent="0.25">
      <c r="B139" s="178" t="s">
        <v>390</v>
      </c>
      <c r="C139" s="180" t="s">
        <v>224</v>
      </c>
      <c r="D139" s="57" t="s">
        <v>144</v>
      </c>
      <c r="E139" s="141">
        <v>7470065162</v>
      </c>
      <c r="F139" s="993" t="s">
        <v>391</v>
      </c>
      <c r="G139" s="935">
        <v>43354</v>
      </c>
      <c r="H139" s="206"/>
      <c r="I139" s="77">
        <f>142.27/111.82</f>
        <v>1.2723126453228404</v>
      </c>
      <c r="J139" s="79" t="s">
        <v>498</v>
      </c>
      <c r="K139" s="957">
        <f>+E139/I139</f>
        <v>5871249640.9280939</v>
      </c>
      <c r="L139" s="915" t="s">
        <v>226</v>
      </c>
      <c r="M139" s="56"/>
    </row>
    <row r="140" spans="2:18" ht="15" x14ac:dyDescent="0.25">
      <c r="B140" s="178" t="s">
        <v>499</v>
      </c>
      <c r="C140" s="180" t="s">
        <v>224</v>
      </c>
      <c r="D140" s="57" t="s">
        <v>144</v>
      </c>
      <c r="E140" s="141">
        <v>9700000000</v>
      </c>
      <c r="F140" s="993" t="s">
        <v>483</v>
      </c>
      <c r="G140" s="935">
        <v>43612</v>
      </c>
      <c r="H140" s="206"/>
      <c r="I140" s="77">
        <f>102.12/78.05</f>
        <v>1.3083920563741192</v>
      </c>
      <c r="J140" s="79" t="s">
        <v>481</v>
      </c>
      <c r="K140" s="957">
        <f>+E140/I140</f>
        <v>7413679984.3321581</v>
      </c>
      <c r="L140" s="915" t="s">
        <v>784</v>
      </c>
      <c r="M140" s="56"/>
    </row>
    <row r="141" spans="2:18" ht="15" x14ac:dyDescent="0.25">
      <c r="B141" s="189" t="s">
        <v>1291</v>
      </c>
      <c r="C141" s="180" t="s">
        <v>224</v>
      </c>
      <c r="D141" s="57" t="s">
        <v>144</v>
      </c>
      <c r="E141" s="141">
        <v>3700813045</v>
      </c>
      <c r="F141" s="993" t="s">
        <v>785</v>
      </c>
      <c r="G141" s="935">
        <v>43879</v>
      </c>
      <c r="H141" s="206"/>
      <c r="I141" s="77">
        <f>104.24/78.05</f>
        <v>1.3355541319666879</v>
      </c>
      <c r="J141" s="79" t="s">
        <v>786</v>
      </c>
      <c r="K141" s="957">
        <f>+E141/I141</f>
        <v>2770994418.2871261</v>
      </c>
      <c r="L141" s="915" t="s">
        <v>787</v>
      </c>
      <c r="M141" s="56"/>
    </row>
    <row r="142" spans="2:18" ht="15" x14ac:dyDescent="0.25">
      <c r="B142" s="189" t="s">
        <v>1291</v>
      </c>
      <c r="C142" s="180" t="s">
        <v>224</v>
      </c>
      <c r="D142" s="57" t="s">
        <v>144</v>
      </c>
      <c r="E142" s="141">
        <v>872133354</v>
      </c>
      <c r="F142" s="993" t="s">
        <v>785</v>
      </c>
      <c r="G142" s="935">
        <v>43916</v>
      </c>
      <c r="H142" s="206"/>
      <c r="I142" s="77">
        <f>104.94/78.05</f>
        <v>1.3445227418321588</v>
      </c>
      <c r="J142" s="79" t="s">
        <v>788</v>
      </c>
      <c r="K142" s="957">
        <f>+E142/I142</f>
        <v>648656453.97084045</v>
      </c>
      <c r="L142" s="915" t="s">
        <v>787</v>
      </c>
      <c r="M142" s="56"/>
    </row>
    <row r="143" spans="2:18" ht="15" x14ac:dyDescent="0.25">
      <c r="B143" s="189" t="s">
        <v>1291</v>
      </c>
      <c r="C143" s="180" t="s">
        <v>224</v>
      </c>
      <c r="D143" s="57" t="s">
        <v>144</v>
      </c>
      <c r="E143" s="141">
        <v>1934253887</v>
      </c>
      <c r="F143" s="993" t="s">
        <v>785</v>
      </c>
      <c r="G143" s="935">
        <v>43936</v>
      </c>
      <c r="H143" s="206"/>
      <c r="I143" s="77">
        <f>105.53/78.05</f>
        <v>1.35208199871877</v>
      </c>
      <c r="J143" s="79" t="s">
        <v>789</v>
      </c>
      <c r="K143" s="957">
        <f>+E143/I143</f>
        <v>1430574394.7725766</v>
      </c>
      <c r="L143" s="915" t="s">
        <v>787</v>
      </c>
      <c r="M143" s="56"/>
    </row>
    <row r="144" spans="2:18" s="26" customFormat="1" ht="15" x14ac:dyDescent="0.25">
      <c r="B144" s="178" t="s">
        <v>1291</v>
      </c>
      <c r="C144" s="180" t="s">
        <v>224</v>
      </c>
      <c r="D144" s="57" t="s">
        <v>144</v>
      </c>
      <c r="E144" s="183">
        <v>993588244.62</v>
      </c>
      <c r="F144" s="991" t="s">
        <v>785</v>
      </c>
      <c r="G144" s="208">
        <v>43972</v>
      </c>
      <c r="H144" s="188"/>
      <c r="I144" s="140">
        <f>[25]IPC!$S$13/78.05</f>
        <v>1.3542600896860988</v>
      </c>
      <c r="J144" s="990" t="s">
        <v>790</v>
      </c>
      <c r="K144" s="52">
        <f>+E144/I144</f>
        <v>733676087.9147681</v>
      </c>
      <c r="L144" s="915" t="s">
        <v>787</v>
      </c>
      <c r="M144" s="981"/>
      <c r="O144" s="980"/>
      <c r="P144" s="980"/>
      <c r="Q144" s="980"/>
      <c r="R144" s="980"/>
    </row>
    <row r="145" spans="1:18" s="26" customFormat="1" ht="25.5" x14ac:dyDescent="0.25">
      <c r="B145" s="178" t="s">
        <v>1291</v>
      </c>
      <c r="C145" s="180" t="s">
        <v>224</v>
      </c>
      <c r="D145" s="57" t="s">
        <v>144</v>
      </c>
      <c r="E145" s="183">
        <v>738635363.88</v>
      </c>
      <c r="F145" s="991" t="s">
        <v>785</v>
      </c>
      <c r="G145" s="208">
        <v>43978</v>
      </c>
      <c r="H145" s="188"/>
      <c r="I145" s="140">
        <f>[25]IPC!$S$13/78.05</f>
        <v>1.3542600896860988</v>
      </c>
      <c r="J145" s="990" t="s">
        <v>790</v>
      </c>
      <c r="K145" s="52">
        <f>+E145/I145</f>
        <v>545416179.28887415</v>
      </c>
      <c r="L145" s="915" t="s">
        <v>787</v>
      </c>
      <c r="M145" s="981" t="s">
        <v>1322</v>
      </c>
      <c r="O145" s="980"/>
      <c r="P145" s="980"/>
      <c r="Q145" s="980"/>
      <c r="R145" s="980"/>
    </row>
    <row r="146" spans="1:18" s="26" customFormat="1" ht="25.5" x14ac:dyDescent="0.25">
      <c r="B146" s="178" t="s">
        <v>1291</v>
      </c>
      <c r="C146" s="180" t="s">
        <v>224</v>
      </c>
      <c r="D146" s="57" t="s">
        <v>144</v>
      </c>
      <c r="E146" s="992">
        <v>17584629</v>
      </c>
      <c r="F146" s="991" t="s">
        <v>785</v>
      </c>
      <c r="G146" s="208">
        <v>43993</v>
      </c>
      <c r="H146" s="188"/>
      <c r="I146" s="140">
        <f>[25]IPC!$S$14/78.05</f>
        <v>1.3499039077514414</v>
      </c>
      <c r="J146" s="990" t="s">
        <v>791</v>
      </c>
      <c r="K146" s="52">
        <f>+E146/I146</f>
        <v>13026578.33570615</v>
      </c>
      <c r="L146" s="915" t="s">
        <v>787</v>
      </c>
      <c r="M146" s="981" t="s">
        <v>1321</v>
      </c>
      <c r="O146" s="980"/>
      <c r="P146" s="980"/>
      <c r="Q146" s="980"/>
      <c r="R146" s="980"/>
    </row>
    <row r="147" spans="1:18" s="26" customFormat="1" ht="15" x14ac:dyDescent="0.25">
      <c r="B147" s="178" t="s">
        <v>1291</v>
      </c>
      <c r="C147" s="180" t="s">
        <v>224</v>
      </c>
      <c r="D147" s="57" t="s">
        <v>144</v>
      </c>
      <c r="E147" s="992">
        <v>750489233.00999999</v>
      </c>
      <c r="F147" s="991" t="s">
        <v>785</v>
      </c>
      <c r="G147" s="208">
        <v>44018</v>
      </c>
      <c r="H147" s="188"/>
      <c r="I147" s="140">
        <f>[25]IPC!$S$15/78.05</f>
        <v>1.3449071108263935</v>
      </c>
      <c r="J147" s="990" t="s">
        <v>792</v>
      </c>
      <c r="K147" s="52">
        <f>+E147/I147</f>
        <v>558023098.37506425</v>
      </c>
      <c r="L147" s="915" t="s">
        <v>787</v>
      </c>
      <c r="M147" s="981" t="s">
        <v>1320</v>
      </c>
      <c r="O147" s="980"/>
      <c r="P147" s="980"/>
      <c r="Q147" s="980"/>
      <c r="R147" s="980"/>
    </row>
    <row r="148" spans="1:18" s="26" customFormat="1" ht="15" x14ac:dyDescent="0.25">
      <c r="B148" s="178" t="s">
        <v>1291</v>
      </c>
      <c r="C148" s="180" t="s">
        <v>224</v>
      </c>
      <c r="D148" s="57" t="s">
        <v>144</v>
      </c>
      <c r="E148" s="992">
        <v>181387196.86000001</v>
      </c>
      <c r="F148" s="991" t="s">
        <v>785</v>
      </c>
      <c r="G148" s="208">
        <v>44061</v>
      </c>
      <c r="H148" s="188"/>
      <c r="I148" s="140">
        <f>[25]IPC!$S$16/78.05</f>
        <v>1.3449071108263935</v>
      </c>
      <c r="J148" s="990" t="s">
        <v>1319</v>
      </c>
      <c r="K148" s="52">
        <f>+E148/I148</f>
        <v>134869683.86132228</v>
      </c>
      <c r="L148" s="915" t="s">
        <v>787</v>
      </c>
      <c r="M148" s="981" t="s">
        <v>1318</v>
      </c>
      <c r="O148" s="980"/>
      <c r="P148" s="980"/>
      <c r="Q148" s="980"/>
      <c r="R148" s="980"/>
    </row>
    <row r="149" spans="1:18" s="26" customFormat="1" ht="15" x14ac:dyDescent="0.25">
      <c r="B149" s="178" t="s">
        <v>1291</v>
      </c>
      <c r="C149" s="180" t="s">
        <v>224</v>
      </c>
      <c r="D149" s="57" t="s">
        <v>144</v>
      </c>
      <c r="E149" s="992">
        <v>534754668.94</v>
      </c>
      <c r="F149" s="991" t="s">
        <v>785</v>
      </c>
      <c r="G149" s="208">
        <v>44089</v>
      </c>
      <c r="H149" s="188"/>
      <c r="I149" s="140">
        <f>[25]IPC!$S$17/78.05</f>
        <v>1.3447789878283152</v>
      </c>
      <c r="J149" s="990" t="s">
        <v>1317</v>
      </c>
      <c r="K149" s="52">
        <f>+E149/I149</f>
        <v>397652457.22910631</v>
      </c>
      <c r="L149" s="915" t="s">
        <v>787</v>
      </c>
      <c r="M149" s="981" t="s">
        <v>1316</v>
      </c>
      <c r="O149" s="980"/>
      <c r="P149" s="980"/>
      <c r="Q149" s="980"/>
      <c r="R149" s="980"/>
    </row>
    <row r="150" spans="1:18" ht="30" x14ac:dyDescent="0.2">
      <c r="A150" s="1" t="s">
        <v>560</v>
      </c>
      <c r="B150" s="177" t="s">
        <v>244</v>
      </c>
      <c r="C150" s="177"/>
      <c r="D150" s="924"/>
      <c r="E150" s="924"/>
      <c r="F150" s="924"/>
      <c r="G150" s="177"/>
      <c r="H150" s="925"/>
      <c r="I150" s="924"/>
      <c r="J150" s="924"/>
      <c r="K150" s="924"/>
      <c r="L150" s="924"/>
      <c r="M150" s="56"/>
    </row>
    <row r="151" spans="1:18" s="181" customFormat="1" ht="15" x14ac:dyDescent="0.2">
      <c r="B151" s="184" t="s">
        <v>131</v>
      </c>
      <c r="C151" s="185" t="s">
        <v>132</v>
      </c>
      <c r="D151" s="185" t="s">
        <v>133</v>
      </c>
      <c r="E151" s="707" t="s">
        <v>134</v>
      </c>
      <c r="F151" s="708"/>
      <c r="G151" s="707" t="s">
        <v>135</v>
      </c>
      <c r="H151" s="709"/>
      <c r="I151" s="709"/>
      <c r="J151" s="709"/>
      <c r="K151" s="708"/>
      <c r="L151" s="186" t="s">
        <v>97</v>
      </c>
      <c r="M151" s="186" t="s">
        <v>1290</v>
      </c>
      <c r="O151" s="923"/>
      <c r="P151" s="923"/>
      <c r="Q151" s="923"/>
      <c r="R151" s="923"/>
    </row>
    <row r="152" spans="1:18" ht="45" x14ac:dyDescent="0.2">
      <c r="B152" s="184"/>
      <c r="C152" s="185"/>
      <c r="D152" s="922"/>
      <c r="E152" s="28" t="s">
        <v>136</v>
      </c>
      <c r="F152" s="28" t="s">
        <v>137</v>
      </c>
      <c r="G152" s="187" t="s">
        <v>760</v>
      </c>
      <c r="H152" s="921" t="s">
        <v>138</v>
      </c>
      <c r="I152" s="187" t="s">
        <v>139</v>
      </c>
      <c r="J152" s="187" t="s">
        <v>140</v>
      </c>
      <c r="K152" s="28" t="s">
        <v>141</v>
      </c>
      <c r="L152" s="920"/>
      <c r="M152" s="56"/>
    </row>
    <row r="153" spans="1:18" ht="15" x14ac:dyDescent="0.25">
      <c r="B153" s="178" t="s">
        <v>142</v>
      </c>
      <c r="C153" s="200" t="s">
        <v>793</v>
      </c>
      <c r="D153" s="57" t="s">
        <v>144</v>
      </c>
      <c r="E153" s="957">
        <v>4270238021</v>
      </c>
      <c r="F153" s="192" t="s">
        <v>145</v>
      </c>
      <c r="G153" s="965" t="s">
        <v>245</v>
      </c>
      <c r="H153" s="207">
        <v>3885265434</v>
      </c>
      <c r="I153" s="41">
        <f>123.78/111.82</f>
        <v>1.1069576104453587</v>
      </c>
      <c r="J153" s="78" t="s">
        <v>154</v>
      </c>
      <c r="K153" s="957">
        <f>+E153/I153</f>
        <v>3857634638.1339469</v>
      </c>
      <c r="L153" s="915" t="s">
        <v>226</v>
      </c>
      <c r="M153" s="962"/>
    </row>
    <row r="154" spans="1:18" ht="15" x14ac:dyDescent="0.25">
      <c r="B154" s="178" t="s">
        <v>142</v>
      </c>
      <c r="C154" s="200" t="s">
        <v>793</v>
      </c>
      <c r="D154" s="57" t="s">
        <v>144</v>
      </c>
      <c r="E154" s="957">
        <v>31161593</v>
      </c>
      <c r="F154" s="192" t="s">
        <v>145</v>
      </c>
      <c r="G154" s="965" t="s">
        <v>246</v>
      </c>
      <c r="H154" s="207"/>
      <c r="I154" s="77">
        <f>126.15/111.82</f>
        <v>1.1281523877660526</v>
      </c>
      <c r="J154" s="79" t="s">
        <v>166</v>
      </c>
      <c r="K154" s="957">
        <f>+E154/I154</f>
        <v>27621794.128101464</v>
      </c>
      <c r="L154" s="915" t="s">
        <v>226</v>
      </c>
      <c r="M154" s="962"/>
    </row>
    <row r="155" spans="1:18" ht="15" x14ac:dyDescent="0.25">
      <c r="B155" s="178" t="s">
        <v>146</v>
      </c>
      <c r="C155" s="200" t="s">
        <v>793</v>
      </c>
      <c r="D155" s="57" t="s">
        <v>144</v>
      </c>
      <c r="E155" s="957">
        <v>3890427652</v>
      </c>
      <c r="F155" s="192" t="s">
        <v>247</v>
      </c>
      <c r="G155" s="965" t="s">
        <v>248</v>
      </c>
      <c r="H155" s="207">
        <v>3330227513</v>
      </c>
      <c r="I155" s="77">
        <f>130.63/111.82</f>
        <v>1.1682167769629763</v>
      </c>
      <c r="J155" s="79" t="s">
        <v>178</v>
      </c>
      <c r="K155" s="957">
        <f>+E155/I155</f>
        <v>3330227513.1795144</v>
      </c>
      <c r="L155" s="915" t="s">
        <v>226</v>
      </c>
      <c r="M155" s="962"/>
    </row>
    <row r="156" spans="1:18" ht="15" x14ac:dyDescent="0.25">
      <c r="B156" s="178" t="s">
        <v>147</v>
      </c>
      <c r="C156" s="200" t="s">
        <v>793</v>
      </c>
      <c r="D156" s="57" t="s">
        <v>144</v>
      </c>
      <c r="E156" s="957">
        <v>3954459034</v>
      </c>
      <c r="F156" s="192" t="s">
        <v>249</v>
      </c>
      <c r="G156" s="989" t="s">
        <v>250</v>
      </c>
      <c r="H156" s="207">
        <v>3330227513</v>
      </c>
      <c r="I156" s="77">
        <f>132.78/111.82</f>
        <v>1.1874441065998929</v>
      </c>
      <c r="J156" s="79" t="s">
        <v>194</v>
      </c>
      <c r="K156" s="957">
        <f>+E156/I156</f>
        <v>3330227513.0432291</v>
      </c>
      <c r="L156" s="915" t="s">
        <v>226</v>
      </c>
      <c r="M156" s="962"/>
    </row>
    <row r="157" spans="1:18" ht="15" x14ac:dyDescent="0.25">
      <c r="B157" s="178" t="s">
        <v>148</v>
      </c>
      <c r="C157" s="200" t="s">
        <v>793</v>
      </c>
      <c r="D157" s="57" t="s">
        <v>144</v>
      </c>
      <c r="E157" s="988">
        <v>4092052050</v>
      </c>
      <c r="F157" s="192" t="s">
        <v>251</v>
      </c>
      <c r="G157" s="965" t="s">
        <v>252</v>
      </c>
      <c r="H157" s="207">
        <v>3330227513</v>
      </c>
      <c r="I157" s="77">
        <f>137.4/111.82</f>
        <v>1.2287605079592203</v>
      </c>
      <c r="J157" s="79" t="s">
        <v>253</v>
      </c>
      <c r="K157" s="957">
        <f>+E157/I157</f>
        <v>3330227512.5982528</v>
      </c>
      <c r="L157" s="915" t="s">
        <v>226</v>
      </c>
      <c r="M157" s="962"/>
    </row>
    <row r="158" spans="1:18" ht="15" x14ac:dyDescent="0.25">
      <c r="B158" s="178" t="s">
        <v>1315</v>
      </c>
      <c r="C158" s="200" t="s">
        <v>793</v>
      </c>
      <c r="D158" s="57" t="s">
        <v>144</v>
      </c>
      <c r="E158" s="988">
        <v>32581947</v>
      </c>
      <c r="F158" s="192"/>
      <c r="G158" s="965" t="s">
        <v>254</v>
      </c>
      <c r="H158" s="207"/>
      <c r="I158" s="77">
        <f>137.87/111.82</f>
        <v>1.2329636916472904</v>
      </c>
      <c r="J158" s="79" t="s">
        <v>235</v>
      </c>
      <c r="K158" s="957"/>
      <c r="L158" s="915"/>
      <c r="M158" s="962"/>
    </row>
    <row r="159" spans="1:18" ht="15" x14ac:dyDescent="0.25">
      <c r="B159" s="178" t="s">
        <v>149</v>
      </c>
      <c r="C159" s="200" t="s">
        <v>793</v>
      </c>
      <c r="D159" s="57" t="s">
        <v>144</v>
      </c>
      <c r="E159" s="141">
        <v>4111410375</v>
      </c>
      <c r="F159" s="192" t="s">
        <v>255</v>
      </c>
      <c r="G159" s="965" t="s">
        <v>256</v>
      </c>
      <c r="H159" s="207">
        <v>3330227513</v>
      </c>
      <c r="I159" s="77">
        <f>138.05/111.82</f>
        <v>1.2345734215703812</v>
      </c>
      <c r="J159" s="79" t="s">
        <v>241</v>
      </c>
      <c r="K159" s="957">
        <f>+E159/I159</f>
        <v>3330227512.7308941</v>
      </c>
      <c r="L159" s="915" t="s">
        <v>226</v>
      </c>
      <c r="M159" s="962"/>
    </row>
    <row r="160" spans="1:18" ht="15" x14ac:dyDescent="0.25">
      <c r="B160" s="178" t="s">
        <v>150</v>
      </c>
      <c r="C160" s="200" t="s">
        <v>793</v>
      </c>
      <c r="D160" s="57" t="s">
        <v>144</v>
      </c>
      <c r="E160" s="141">
        <v>4200756490</v>
      </c>
      <c r="F160" s="192" t="s">
        <v>257</v>
      </c>
      <c r="G160" s="965" t="s">
        <v>258</v>
      </c>
      <c r="H160" s="207">
        <v>3330227513</v>
      </c>
      <c r="I160" s="77">
        <f>141.05/111.82</f>
        <v>1.2614022536218925</v>
      </c>
      <c r="J160" s="79" t="s">
        <v>259</v>
      </c>
      <c r="K160" s="983">
        <f>E160/I160</f>
        <v>3330227513.0223322</v>
      </c>
      <c r="L160" s="915" t="s">
        <v>226</v>
      </c>
      <c r="M160" s="962"/>
    </row>
    <row r="161" spans="1:18" ht="15" x14ac:dyDescent="0.25">
      <c r="B161" s="178" t="s">
        <v>151</v>
      </c>
      <c r="C161" s="200" t="s">
        <v>793</v>
      </c>
      <c r="D161" s="57" t="s">
        <v>144</v>
      </c>
      <c r="E161" s="141">
        <v>4243940445</v>
      </c>
      <c r="F161" s="192" t="s">
        <v>260</v>
      </c>
      <c r="G161" s="964">
        <v>43384</v>
      </c>
      <c r="H161" s="207">
        <v>3330227513</v>
      </c>
      <c r="I161" s="77">
        <f>142.5/111.82</f>
        <v>1.2743695224467895</v>
      </c>
      <c r="J161" s="79" t="s">
        <v>395</v>
      </c>
      <c r="K161" s="983">
        <f>E161/I161</f>
        <v>3330227512.7010527</v>
      </c>
      <c r="L161" s="915" t="s">
        <v>226</v>
      </c>
      <c r="M161" s="962"/>
    </row>
    <row r="162" spans="1:18" ht="15" x14ac:dyDescent="0.25">
      <c r="B162" s="178" t="s">
        <v>152</v>
      </c>
      <c r="C162" s="200" t="s">
        <v>793</v>
      </c>
      <c r="D162" s="57" t="s">
        <v>144</v>
      </c>
      <c r="E162" s="141">
        <v>4335995951</v>
      </c>
      <c r="F162" s="937" t="s">
        <v>261</v>
      </c>
      <c r="G162" s="964">
        <v>43580</v>
      </c>
      <c r="H162" s="207">
        <v>3330227513</v>
      </c>
      <c r="I162" s="77">
        <f>101.62/78.05</f>
        <v>1.3019859064702115</v>
      </c>
      <c r="J162" s="79" t="s">
        <v>427</v>
      </c>
      <c r="K162" s="983">
        <f>E162/I162</f>
        <v>3330294075.7286949</v>
      </c>
      <c r="L162" s="915" t="s">
        <v>794</v>
      </c>
      <c r="M162" s="962"/>
    </row>
    <row r="163" spans="1:18" ht="15" x14ac:dyDescent="0.25">
      <c r="B163" s="178" t="s">
        <v>227</v>
      </c>
      <c r="C163" s="200" t="s">
        <v>793</v>
      </c>
      <c r="D163" s="57" t="s">
        <v>144</v>
      </c>
      <c r="E163" s="141">
        <v>3687610549</v>
      </c>
      <c r="F163" s="937" t="s">
        <v>262</v>
      </c>
      <c r="G163" s="986">
        <v>43748</v>
      </c>
      <c r="H163" s="917">
        <v>2787313610</v>
      </c>
      <c r="I163" s="77">
        <f>103.26/78.05</f>
        <v>1.322998078155029</v>
      </c>
      <c r="J163" s="79" t="s">
        <v>554</v>
      </c>
      <c r="K163" s="983">
        <f>E163/I163</f>
        <v>2787313609.8145456</v>
      </c>
      <c r="L163" s="915" t="s">
        <v>226</v>
      </c>
      <c r="M163" s="962"/>
    </row>
    <row r="164" spans="1:18" ht="15" x14ac:dyDescent="0.25">
      <c r="B164" s="178" t="s">
        <v>228</v>
      </c>
      <c r="C164" s="200" t="s">
        <v>793</v>
      </c>
      <c r="D164" s="57" t="s">
        <v>144</v>
      </c>
      <c r="E164" s="141">
        <v>3768676557</v>
      </c>
      <c r="F164" s="937" t="s">
        <v>263</v>
      </c>
      <c r="G164" s="986">
        <v>43935</v>
      </c>
      <c r="H164" s="917">
        <v>2787313610</v>
      </c>
      <c r="I164" s="77">
        <f>105.53/78.05</f>
        <v>1.35208199871877</v>
      </c>
      <c r="J164" s="79" t="s">
        <v>795</v>
      </c>
      <c r="K164" s="983">
        <f>E164/I164</f>
        <v>2787313610.0999718</v>
      </c>
      <c r="L164" s="915" t="s">
        <v>226</v>
      </c>
      <c r="M164" s="962"/>
    </row>
    <row r="165" spans="1:18" ht="15" x14ac:dyDescent="0.2">
      <c r="B165" s="178" t="s">
        <v>229</v>
      </c>
      <c r="C165" s="200" t="s">
        <v>793</v>
      </c>
      <c r="D165" s="57" t="s">
        <v>144</v>
      </c>
      <c r="E165" s="987">
        <v>2486181857.1399999</v>
      </c>
      <c r="F165" s="937" t="s">
        <v>264</v>
      </c>
      <c r="G165" s="986">
        <v>44126</v>
      </c>
      <c r="H165" s="917">
        <v>1848766139</v>
      </c>
      <c r="I165" s="77">
        <f>[25]IPC!$S$18/78.05</f>
        <v>1.3490070467648945</v>
      </c>
      <c r="J165" s="79" t="s">
        <v>1314</v>
      </c>
      <c r="K165" s="983">
        <f>E165/I165</f>
        <v>1842971734.7305248</v>
      </c>
      <c r="L165" s="985" t="str">
        <f>IF(K165&lt;H165,"Incumplió","Cumplió")</f>
        <v>Incumplió</v>
      </c>
      <c r="M165" s="56"/>
      <c r="N165" s="984"/>
    </row>
    <row r="166" spans="1:18" ht="15" x14ac:dyDescent="0.2">
      <c r="B166" s="178" t="s">
        <v>230</v>
      </c>
      <c r="C166" s="201"/>
      <c r="D166" s="57" t="s">
        <v>144</v>
      </c>
      <c r="E166" s="915"/>
      <c r="F166" s="937" t="s">
        <v>265</v>
      </c>
      <c r="G166" s="201"/>
      <c r="H166" s="917">
        <v>1848766139</v>
      </c>
      <c r="I166" s="214"/>
      <c r="J166" s="214"/>
      <c r="K166" s="983">
        <v>0</v>
      </c>
      <c r="L166" s="915"/>
      <c r="M166" s="56"/>
    </row>
    <row r="167" spans="1:18" s="26" customFormat="1" ht="38.25" x14ac:dyDescent="0.25">
      <c r="B167" s="178" t="s">
        <v>231</v>
      </c>
      <c r="C167" s="201"/>
      <c r="D167" s="57" t="s">
        <v>144</v>
      </c>
      <c r="E167" s="915"/>
      <c r="F167" s="937" t="s">
        <v>796</v>
      </c>
      <c r="G167" s="201"/>
      <c r="H167" s="917">
        <v>2542964000</v>
      </c>
      <c r="I167" s="214"/>
      <c r="J167" s="214"/>
      <c r="K167" s="982">
        <v>0</v>
      </c>
      <c r="L167" s="915"/>
      <c r="M167" s="981"/>
      <c r="O167" s="980"/>
      <c r="P167" s="980"/>
      <c r="Q167" s="980"/>
      <c r="R167" s="980"/>
    </row>
    <row r="168" spans="1:18" s="26" customFormat="1" ht="15" x14ac:dyDescent="0.25">
      <c r="A168" s="26" t="s">
        <v>561</v>
      </c>
      <c r="B168" s="177" t="s">
        <v>266</v>
      </c>
      <c r="C168" s="177"/>
      <c r="D168" s="924"/>
      <c r="E168" s="924"/>
      <c r="F168" s="924"/>
      <c r="G168" s="177"/>
      <c r="H168" s="925"/>
      <c r="I168" s="924"/>
      <c r="J168" s="924"/>
      <c r="K168" s="924"/>
      <c r="L168" s="924"/>
      <c r="M168" s="981"/>
      <c r="O168" s="980"/>
      <c r="P168" s="980"/>
      <c r="Q168" s="980"/>
      <c r="R168" s="980"/>
    </row>
    <row r="169" spans="1:18" s="181" customFormat="1" ht="15" x14ac:dyDescent="0.2">
      <c r="B169" s="184" t="s">
        <v>131</v>
      </c>
      <c r="C169" s="185" t="s">
        <v>132</v>
      </c>
      <c r="D169" s="185" t="s">
        <v>133</v>
      </c>
      <c r="E169" s="707" t="s">
        <v>134</v>
      </c>
      <c r="F169" s="708"/>
      <c r="G169" s="707" t="s">
        <v>135</v>
      </c>
      <c r="H169" s="709"/>
      <c r="I169" s="709"/>
      <c r="J169" s="709"/>
      <c r="K169" s="708"/>
      <c r="L169" s="186" t="s">
        <v>97</v>
      </c>
      <c r="M169" s="186" t="s">
        <v>1290</v>
      </c>
      <c r="O169" s="923"/>
      <c r="P169" s="923"/>
      <c r="Q169" s="923"/>
      <c r="R169" s="923"/>
    </row>
    <row r="170" spans="1:18" ht="45" x14ac:dyDescent="0.2">
      <c r="B170" s="184"/>
      <c r="C170" s="185"/>
      <c r="D170" s="922"/>
      <c r="E170" s="28" t="s">
        <v>136</v>
      </c>
      <c r="F170" s="28" t="s">
        <v>137</v>
      </c>
      <c r="G170" s="187" t="s">
        <v>760</v>
      </c>
      <c r="H170" s="921" t="s">
        <v>138</v>
      </c>
      <c r="I170" s="187" t="s">
        <v>139</v>
      </c>
      <c r="J170" s="187" t="s">
        <v>140</v>
      </c>
      <c r="K170" s="28" t="s">
        <v>141</v>
      </c>
      <c r="L170" s="920"/>
      <c r="M170" s="56"/>
    </row>
    <row r="171" spans="1:18" ht="28.5" x14ac:dyDescent="0.2">
      <c r="B171" s="178" t="s">
        <v>142</v>
      </c>
      <c r="C171" s="200" t="s">
        <v>407</v>
      </c>
      <c r="D171" s="57" t="s">
        <v>144</v>
      </c>
      <c r="E171" s="978">
        <v>384680737</v>
      </c>
      <c r="F171" s="4" t="s">
        <v>145</v>
      </c>
      <c r="G171" s="190" t="s">
        <v>153</v>
      </c>
      <c r="H171" s="207">
        <v>350000000</v>
      </c>
      <c r="I171" s="41">
        <f>123.78/111.82</f>
        <v>1.1069576104453587</v>
      </c>
      <c r="J171" s="78" t="s">
        <v>154</v>
      </c>
      <c r="K171" s="957">
        <f>+E171/I171</f>
        <v>347511714.42349327</v>
      </c>
      <c r="L171" s="915" t="s">
        <v>226</v>
      </c>
      <c r="M171" s="56"/>
    </row>
    <row r="172" spans="1:18" ht="21.75" customHeight="1" x14ac:dyDescent="0.2">
      <c r="B172" s="178" t="s">
        <v>142</v>
      </c>
      <c r="C172" s="200" t="s">
        <v>407</v>
      </c>
      <c r="D172" s="57" t="s">
        <v>144</v>
      </c>
      <c r="E172" s="978">
        <v>2807165</v>
      </c>
      <c r="F172" s="4" t="s">
        <v>145</v>
      </c>
      <c r="G172" s="190" t="s">
        <v>246</v>
      </c>
      <c r="H172" s="207">
        <v>350000000</v>
      </c>
      <c r="I172" s="77">
        <f>126.15/111.82</f>
        <v>1.1281523877660526</v>
      </c>
      <c r="J172" s="79" t="s">
        <v>166</v>
      </c>
      <c r="K172" s="957">
        <f>+E172/I172</f>
        <v>2488285.297661514</v>
      </c>
      <c r="L172" s="915" t="s">
        <v>226</v>
      </c>
      <c r="M172" s="56"/>
    </row>
    <row r="173" spans="1:18" ht="21.75" customHeight="1" x14ac:dyDescent="0.2">
      <c r="B173" s="178" t="s">
        <v>146</v>
      </c>
      <c r="C173" s="200" t="s">
        <v>407</v>
      </c>
      <c r="D173" s="57" t="s">
        <v>144</v>
      </c>
      <c r="E173" s="978">
        <v>394853336</v>
      </c>
      <c r="F173" s="4" t="s">
        <v>797</v>
      </c>
      <c r="G173" s="190" t="s">
        <v>267</v>
      </c>
      <c r="H173" s="207">
        <v>350000000</v>
      </c>
      <c r="I173" s="77">
        <f>126.15/111.82</f>
        <v>1.1281523877660526</v>
      </c>
      <c r="J173" s="79" t="s">
        <v>169</v>
      </c>
      <c r="K173" s="957">
        <f>+E173/I173</f>
        <v>350000000.24986124</v>
      </c>
      <c r="L173" s="915" t="s">
        <v>226</v>
      </c>
      <c r="M173" s="56"/>
    </row>
    <row r="174" spans="1:18" ht="21.75" customHeight="1" x14ac:dyDescent="0.2">
      <c r="B174" s="178" t="s">
        <v>147</v>
      </c>
      <c r="C174" s="200" t="s">
        <v>407</v>
      </c>
      <c r="D174" s="57" t="s">
        <v>144</v>
      </c>
      <c r="E174" s="978">
        <v>417546056</v>
      </c>
      <c r="F174" s="4" t="s">
        <v>797</v>
      </c>
      <c r="G174" s="190" t="s">
        <v>268</v>
      </c>
      <c r="H174" s="207">
        <v>350000000</v>
      </c>
      <c r="I174" s="77">
        <f>133.4/111.82</f>
        <v>1.1929887318905386</v>
      </c>
      <c r="J174" s="79" t="s">
        <v>268</v>
      </c>
      <c r="K174" s="957">
        <f>+E174/I174</f>
        <v>349999999.86446768</v>
      </c>
      <c r="L174" s="915" t="s">
        <v>226</v>
      </c>
      <c r="M174" s="56"/>
    </row>
    <row r="175" spans="1:18" ht="21.75" customHeight="1" x14ac:dyDescent="0.2">
      <c r="B175" s="178" t="s">
        <v>148</v>
      </c>
      <c r="C175" s="200" t="s">
        <v>407</v>
      </c>
      <c r="D175" s="57" t="s">
        <v>144</v>
      </c>
      <c r="E175" s="978">
        <v>434604722</v>
      </c>
      <c r="F175" s="4" t="s">
        <v>797</v>
      </c>
      <c r="G175" s="979">
        <v>43223</v>
      </c>
      <c r="H175" s="207">
        <v>350000000</v>
      </c>
      <c r="I175" s="77">
        <f>141.05/111.82</f>
        <v>1.2614022536218925</v>
      </c>
      <c r="J175" s="79" t="s">
        <v>310</v>
      </c>
      <c r="K175" s="957">
        <f>+E175/I175</f>
        <v>344540943.02757883</v>
      </c>
      <c r="L175" s="915" t="s">
        <v>226</v>
      </c>
      <c r="M175" s="56"/>
    </row>
    <row r="176" spans="1:18" ht="21.75" customHeight="1" x14ac:dyDescent="0.2">
      <c r="B176" s="178" t="s">
        <v>357</v>
      </c>
      <c r="C176" s="200" t="s">
        <v>407</v>
      </c>
      <c r="D176" s="57" t="s">
        <v>144</v>
      </c>
      <c r="E176" s="978">
        <v>10047398</v>
      </c>
      <c r="F176" s="4" t="s">
        <v>797</v>
      </c>
      <c r="G176" s="979">
        <v>43263</v>
      </c>
      <c r="H176" s="207">
        <v>350000000</v>
      </c>
      <c r="I176" s="77">
        <f>142.06/111.82</f>
        <v>1.2704346270792346</v>
      </c>
      <c r="J176" s="79" t="s">
        <v>310</v>
      </c>
      <c r="K176" s="957">
        <f>+E176/I176</f>
        <v>7908630.4685344212</v>
      </c>
      <c r="L176" s="915" t="s">
        <v>798</v>
      </c>
      <c r="M176" s="56"/>
    </row>
    <row r="177" spans="1:18" ht="21.75" customHeight="1" x14ac:dyDescent="0.2">
      <c r="B177" s="178" t="s">
        <v>149</v>
      </c>
      <c r="C177" s="200" t="s">
        <v>407</v>
      </c>
      <c r="D177" s="57" t="s">
        <v>144</v>
      </c>
      <c r="E177" s="978">
        <v>446029333</v>
      </c>
      <c r="F177" s="4" t="s">
        <v>797</v>
      </c>
      <c r="G177" s="979">
        <v>43399</v>
      </c>
      <c r="H177" s="207">
        <v>350000000</v>
      </c>
      <c r="I177" s="77">
        <f>142.5/111.82</f>
        <v>1.2743695224467895</v>
      </c>
      <c r="J177" s="79" t="s">
        <v>395</v>
      </c>
      <c r="K177" s="957">
        <f>+E177/I177</f>
        <v>350000000.11270177</v>
      </c>
      <c r="L177" s="915" t="s">
        <v>226</v>
      </c>
      <c r="M177" s="56"/>
    </row>
    <row r="178" spans="1:18" ht="21.75" customHeight="1" x14ac:dyDescent="0.2">
      <c r="B178" s="178" t="s">
        <v>150</v>
      </c>
      <c r="C178" s="200" t="s">
        <v>407</v>
      </c>
      <c r="D178" s="57" t="s">
        <v>144</v>
      </c>
      <c r="E178" s="978">
        <v>477093543</v>
      </c>
      <c r="F178" s="4" t="s">
        <v>797</v>
      </c>
      <c r="G178" s="979">
        <v>43445</v>
      </c>
      <c r="H178" s="207">
        <v>350000000</v>
      </c>
      <c r="I178" s="77">
        <f>142.84/111.82</f>
        <v>1.2774101234126276</v>
      </c>
      <c r="J178" s="79" t="s">
        <v>406</v>
      </c>
      <c r="K178" s="957">
        <f>+E178/I178</f>
        <v>373485018.04998595</v>
      </c>
      <c r="L178" s="915" t="s">
        <v>226</v>
      </c>
      <c r="M178" s="56"/>
    </row>
    <row r="179" spans="1:18" ht="21.75" customHeight="1" x14ac:dyDescent="0.2">
      <c r="B179" s="178" t="s">
        <v>151</v>
      </c>
      <c r="C179" s="200" t="s">
        <v>407</v>
      </c>
      <c r="D179" s="57" t="s">
        <v>144</v>
      </c>
      <c r="E179" s="978">
        <v>463049327</v>
      </c>
      <c r="F179" s="4" t="s">
        <v>797</v>
      </c>
      <c r="G179" s="979" t="s">
        <v>550</v>
      </c>
      <c r="H179" s="207">
        <v>350000000</v>
      </c>
      <c r="I179" s="77">
        <f>103.26/78.05</f>
        <v>1.322998078155029</v>
      </c>
      <c r="J179" s="79" t="s">
        <v>544</v>
      </c>
      <c r="K179" s="957">
        <f>+E179/I179</f>
        <v>349999999.73222929</v>
      </c>
      <c r="L179" s="915" t="s">
        <v>551</v>
      </c>
      <c r="M179" s="56"/>
    </row>
    <row r="180" spans="1:18" ht="42.75" x14ac:dyDescent="0.2">
      <c r="B180" s="178" t="s">
        <v>151</v>
      </c>
      <c r="C180" s="200" t="s">
        <v>407</v>
      </c>
      <c r="D180" s="57" t="s">
        <v>144</v>
      </c>
      <c r="E180" s="978">
        <v>470672645.74000001</v>
      </c>
      <c r="F180" s="4" t="s">
        <v>797</v>
      </c>
      <c r="G180" s="977">
        <v>44118</v>
      </c>
      <c r="H180" s="207">
        <v>350000000</v>
      </c>
      <c r="I180" s="77">
        <f>105.29/78.05</f>
        <v>1.3490070467648945</v>
      </c>
      <c r="J180" s="79" t="s">
        <v>1313</v>
      </c>
      <c r="K180" s="957">
        <f>+E180/I180</f>
        <v>348903029.72748595</v>
      </c>
      <c r="L180" s="915" t="s">
        <v>1312</v>
      </c>
      <c r="M180" s="56"/>
    </row>
    <row r="181" spans="1:18" ht="25.5" x14ac:dyDescent="0.2">
      <c r="A181" s="1" t="s">
        <v>408</v>
      </c>
      <c r="B181" s="177" t="s">
        <v>269</v>
      </c>
      <c r="C181" s="177"/>
      <c r="D181" s="924"/>
      <c r="E181" s="924"/>
      <c r="F181" s="924"/>
      <c r="G181" s="177"/>
      <c r="H181" s="925"/>
      <c r="I181" s="924"/>
      <c r="J181" s="924"/>
      <c r="K181" s="924"/>
      <c r="L181" s="924"/>
      <c r="M181" s="56"/>
    </row>
    <row r="182" spans="1:18" s="181" customFormat="1" ht="15" x14ac:dyDescent="0.2">
      <c r="B182" s="184" t="s">
        <v>131</v>
      </c>
      <c r="C182" s="185" t="s">
        <v>132</v>
      </c>
      <c r="D182" s="185" t="s">
        <v>133</v>
      </c>
      <c r="E182" s="707" t="s">
        <v>134</v>
      </c>
      <c r="F182" s="708"/>
      <c r="G182" s="707" t="s">
        <v>135</v>
      </c>
      <c r="H182" s="709"/>
      <c r="I182" s="709"/>
      <c r="J182" s="709"/>
      <c r="K182" s="708"/>
      <c r="L182" s="186" t="s">
        <v>97</v>
      </c>
      <c r="M182" s="186" t="s">
        <v>1290</v>
      </c>
      <c r="O182" s="923"/>
      <c r="P182" s="923"/>
      <c r="Q182" s="923"/>
      <c r="R182" s="923"/>
    </row>
    <row r="183" spans="1:18" ht="45" x14ac:dyDescent="0.2">
      <c r="B183" s="184"/>
      <c r="C183" s="185"/>
      <c r="D183" s="922"/>
      <c r="E183" s="28" t="s">
        <v>136</v>
      </c>
      <c r="F183" s="28" t="s">
        <v>137</v>
      </c>
      <c r="G183" s="187" t="s">
        <v>760</v>
      </c>
      <c r="H183" s="921" t="s">
        <v>138</v>
      </c>
      <c r="I183" s="187" t="s">
        <v>139</v>
      </c>
      <c r="J183" s="187" t="s">
        <v>140</v>
      </c>
      <c r="K183" s="28" t="s">
        <v>141</v>
      </c>
      <c r="L183" s="920"/>
      <c r="M183" s="56"/>
    </row>
    <row r="184" spans="1:18" ht="39" customHeight="1" x14ac:dyDescent="0.25">
      <c r="B184" s="178" t="s">
        <v>142</v>
      </c>
      <c r="C184" s="200" t="s">
        <v>408</v>
      </c>
      <c r="D184" s="57" t="s">
        <v>144</v>
      </c>
      <c r="E184" s="141">
        <v>310301163.36000001</v>
      </c>
      <c r="F184" s="4" t="s">
        <v>799</v>
      </c>
      <c r="G184" s="965" t="s">
        <v>153</v>
      </c>
      <c r="H184" s="207">
        <v>252000000</v>
      </c>
      <c r="I184" s="41">
        <f>123.78/111.82</f>
        <v>1.1069576104453587</v>
      </c>
      <c r="J184" s="78" t="s">
        <v>154</v>
      </c>
      <c r="K184" s="957">
        <f>+E184/I184</f>
        <v>280318921.367872</v>
      </c>
      <c r="L184" s="915" t="s">
        <v>226</v>
      </c>
      <c r="M184" s="56"/>
    </row>
    <row r="185" spans="1:18" ht="30.75" customHeight="1" x14ac:dyDescent="0.25">
      <c r="B185" s="178" t="s">
        <v>146</v>
      </c>
      <c r="C185" s="200" t="s">
        <v>408</v>
      </c>
      <c r="D185" s="57" t="s">
        <v>144</v>
      </c>
      <c r="E185" s="141">
        <v>67589211</v>
      </c>
      <c r="F185" s="4" t="s">
        <v>270</v>
      </c>
      <c r="G185" s="965" t="s">
        <v>271</v>
      </c>
      <c r="H185" s="207">
        <v>60000000</v>
      </c>
      <c r="I185" s="77">
        <f>126.15/111.82</f>
        <v>1.1281523877660526</v>
      </c>
      <c r="J185" s="79" t="s">
        <v>166</v>
      </c>
      <c r="K185" s="957">
        <f>+E185/I185</f>
        <v>59911419.532461353</v>
      </c>
      <c r="L185" s="915" t="s">
        <v>226</v>
      </c>
      <c r="M185" s="56"/>
    </row>
    <row r="186" spans="1:18" ht="29.25" customHeight="1" x14ac:dyDescent="0.25">
      <c r="B186" s="178" t="s">
        <v>147</v>
      </c>
      <c r="C186" s="200" t="s">
        <v>408</v>
      </c>
      <c r="D186" s="57" t="s">
        <v>144</v>
      </c>
      <c r="E186" s="141">
        <v>1896513</v>
      </c>
      <c r="F186" s="4" t="s">
        <v>270</v>
      </c>
      <c r="G186" s="965" t="s">
        <v>267</v>
      </c>
      <c r="H186" s="207">
        <v>60000000</v>
      </c>
      <c r="I186" s="77">
        <f>126.15/111.82</f>
        <v>1.1281523877660526</v>
      </c>
      <c r="J186" s="79" t="s">
        <v>166</v>
      </c>
      <c r="K186" s="957">
        <f>+E186/I186</f>
        <v>1681078.7448275862</v>
      </c>
      <c r="L186" s="915" t="s">
        <v>226</v>
      </c>
      <c r="M186" s="56"/>
    </row>
    <row r="187" spans="1:18" ht="15" x14ac:dyDescent="0.25">
      <c r="B187" s="178" t="s">
        <v>148</v>
      </c>
      <c r="C187" s="200" t="s">
        <v>408</v>
      </c>
      <c r="D187" s="57" t="s">
        <v>144</v>
      </c>
      <c r="E187" s="141">
        <v>71162374</v>
      </c>
      <c r="F187" s="4"/>
      <c r="G187" s="965" t="s">
        <v>272</v>
      </c>
      <c r="H187" s="207">
        <v>60000000</v>
      </c>
      <c r="I187" s="77">
        <f>132.58/111.82</f>
        <v>1.1856555177964587</v>
      </c>
      <c r="J187" s="79" t="s">
        <v>189</v>
      </c>
      <c r="K187" s="957">
        <f>+E187/I187</f>
        <v>60019434.761502482</v>
      </c>
      <c r="L187" s="915" t="s">
        <v>226</v>
      </c>
      <c r="M187" s="56"/>
    </row>
    <row r="188" spans="1:18" ht="15" x14ac:dyDescent="0.25">
      <c r="B188" s="178" t="s">
        <v>149</v>
      </c>
      <c r="C188" s="200" t="s">
        <v>408</v>
      </c>
      <c r="D188" s="57" t="s">
        <v>144</v>
      </c>
      <c r="E188" s="141">
        <v>71579324</v>
      </c>
      <c r="F188" s="4" t="s">
        <v>273</v>
      </c>
      <c r="G188" s="965" t="s">
        <v>274</v>
      </c>
      <c r="H188" s="207">
        <v>60000000</v>
      </c>
      <c r="I188" s="77">
        <f>133.4/111.82</f>
        <v>1.1929887318905386</v>
      </c>
      <c r="J188" s="79" t="s">
        <v>202</v>
      </c>
      <c r="K188" s="957">
        <f>+E188/I188</f>
        <v>60000000.072563708</v>
      </c>
      <c r="L188" s="915" t="s">
        <v>226</v>
      </c>
      <c r="M188" s="56"/>
    </row>
    <row r="189" spans="1:18" ht="15" x14ac:dyDescent="0.25">
      <c r="B189" s="178" t="s">
        <v>150</v>
      </c>
      <c r="C189" s="200" t="s">
        <v>408</v>
      </c>
      <c r="D189" s="57" t="s">
        <v>144</v>
      </c>
      <c r="E189" s="141">
        <v>300633160</v>
      </c>
      <c r="F189" s="4" t="s">
        <v>275</v>
      </c>
      <c r="G189" s="965" t="s">
        <v>274</v>
      </c>
      <c r="H189" s="207">
        <v>252000000</v>
      </c>
      <c r="I189" s="77">
        <f>133.4/111.82</f>
        <v>1.1929887318905386</v>
      </c>
      <c r="J189" s="79" t="s">
        <v>202</v>
      </c>
      <c r="K189" s="957">
        <f>+E189/I189</f>
        <v>251999999.63418287</v>
      </c>
      <c r="L189" s="915" t="s">
        <v>226</v>
      </c>
      <c r="M189" s="56"/>
    </row>
    <row r="190" spans="1:18" ht="15" x14ac:dyDescent="0.25">
      <c r="B190" s="178" t="s">
        <v>151</v>
      </c>
      <c r="C190" s="200" t="s">
        <v>408</v>
      </c>
      <c r="D190" s="57" t="s">
        <v>144</v>
      </c>
      <c r="E190" s="141">
        <v>73891969</v>
      </c>
      <c r="F190" s="4" t="s">
        <v>276</v>
      </c>
      <c r="G190" s="965" t="s">
        <v>277</v>
      </c>
      <c r="H190" s="207">
        <v>60000000</v>
      </c>
      <c r="I190" s="77">
        <f>137.71/111.82</f>
        <v>1.2315328206045431</v>
      </c>
      <c r="J190" s="79" t="s">
        <v>278</v>
      </c>
      <c r="K190" s="957">
        <f>+E190/I190</f>
        <v>59999999.808147557</v>
      </c>
      <c r="L190" s="915" t="s">
        <v>226</v>
      </c>
      <c r="M190" s="56"/>
    </row>
    <row r="191" spans="1:18" ht="15" x14ac:dyDescent="0.25">
      <c r="B191" s="178" t="s">
        <v>152</v>
      </c>
      <c r="C191" s="200" t="s">
        <v>408</v>
      </c>
      <c r="D191" s="57" t="s">
        <v>144</v>
      </c>
      <c r="E191" s="141">
        <v>74503666</v>
      </c>
      <c r="F191" s="4" t="s">
        <v>279</v>
      </c>
      <c r="G191" s="965" t="s">
        <v>280</v>
      </c>
      <c r="H191" s="207">
        <v>60000000</v>
      </c>
      <c r="I191" s="77">
        <f>138.85/111.82</f>
        <v>1.2417277767841173</v>
      </c>
      <c r="J191" s="79" t="s">
        <v>281</v>
      </c>
      <c r="K191" s="957">
        <f>+E191/I191</f>
        <v>59999999.511127122</v>
      </c>
      <c r="L191" s="915" t="s">
        <v>800</v>
      </c>
      <c r="M191" s="56"/>
    </row>
    <row r="192" spans="1:18" ht="15" x14ac:dyDescent="0.25">
      <c r="B192" s="178" t="s">
        <v>227</v>
      </c>
      <c r="C192" s="200" t="s">
        <v>408</v>
      </c>
      <c r="D192" s="57" t="s">
        <v>144</v>
      </c>
      <c r="E192" s="141">
        <f>387419066-74503667</f>
        <v>312915399</v>
      </c>
      <c r="F192" s="4" t="s">
        <v>282</v>
      </c>
      <c r="G192" s="965" t="s">
        <v>280</v>
      </c>
      <c r="H192" s="207">
        <v>252000000</v>
      </c>
      <c r="I192" s="77">
        <f>138.85/111.82</f>
        <v>1.2417277767841173</v>
      </c>
      <c r="J192" s="79" t="s">
        <v>281</v>
      </c>
      <c r="K192" s="957">
        <f>+E192/I192</f>
        <v>251999999.39632699</v>
      </c>
      <c r="L192" s="915" t="s">
        <v>283</v>
      </c>
      <c r="M192" s="56"/>
    </row>
    <row r="193" spans="1:18" ht="15" x14ac:dyDescent="0.25">
      <c r="B193" s="178" t="s">
        <v>228</v>
      </c>
      <c r="C193" s="200" t="s">
        <v>408</v>
      </c>
      <c r="D193" s="57" t="s">
        <v>144</v>
      </c>
      <c r="E193" s="976">
        <v>76344124.489999995</v>
      </c>
      <c r="F193" s="4" t="s">
        <v>374</v>
      </c>
      <c r="G193" s="964">
        <v>43305</v>
      </c>
      <c r="H193" s="207">
        <v>60000000</v>
      </c>
      <c r="I193" s="77">
        <f>142.28/111.82</f>
        <v>1.272402074763012</v>
      </c>
      <c r="J193" s="79" t="s">
        <v>375</v>
      </c>
      <c r="K193" s="957">
        <f>+E193/I193</f>
        <v>60000000.003315993</v>
      </c>
      <c r="L193" s="915" t="s">
        <v>800</v>
      </c>
      <c r="M193" s="56"/>
    </row>
    <row r="194" spans="1:18" ht="15" x14ac:dyDescent="0.25">
      <c r="B194" s="178" t="s">
        <v>229</v>
      </c>
      <c r="C194" s="200" t="s">
        <v>408</v>
      </c>
      <c r="D194" s="57" t="s">
        <v>144</v>
      </c>
      <c r="E194" s="976">
        <v>398551959</v>
      </c>
      <c r="F194" s="4" t="s">
        <v>801</v>
      </c>
      <c r="G194" s="964">
        <v>43445</v>
      </c>
      <c r="H194" s="207">
        <f>60000000+252000000</f>
        <v>312000000</v>
      </c>
      <c r="I194" s="77">
        <f>142.84/111.82</f>
        <v>1.2774101234126276</v>
      </c>
      <c r="J194" s="79" t="s">
        <v>409</v>
      </c>
      <c r="K194" s="957">
        <f>+E194/I194</f>
        <v>312000000.38770646</v>
      </c>
      <c r="L194" s="915" t="s">
        <v>226</v>
      </c>
      <c r="M194" s="56"/>
    </row>
    <row r="195" spans="1:18" ht="15" x14ac:dyDescent="0.25">
      <c r="B195" s="178" t="s">
        <v>230</v>
      </c>
      <c r="C195" s="200" t="s">
        <v>408</v>
      </c>
      <c r="D195" s="57" t="s">
        <v>144</v>
      </c>
      <c r="E195" s="976">
        <v>79133889</v>
      </c>
      <c r="F195" s="4" t="s">
        <v>802</v>
      </c>
      <c r="G195" s="964">
        <v>43686</v>
      </c>
      <c r="H195" s="207">
        <v>60000000</v>
      </c>
      <c r="I195" s="77">
        <f>102.71/78.05</f>
        <v>1.3159513132607303</v>
      </c>
      <c r="J195" s="79" t="s">
        <v>500</v>
      </c>
      <c r="K195" s="957">
        <f>+E195/I195</f>
        <v>60134359.2293837</v>
      </c>
      <c r="L195" s="915" t="s">
        <v>800</v>
      </c>
      <c r="M195" s="56"/>
    </row>
    <row r="196" spans="1:18" ht="15" x14ac:dyDescent="0.25">
      <c r="B196" s="178" t="s">
        <v>231</v>
      </c>
      <c r="C196" s="200" t="s">
        <v>408</v>
      </c>
      <c r="D196" s="57" t="s">
        <v>144</v>
      </c>
      <c r="E196" s="976">
        <v>333395516</v>
      </c>
      <c r="F196" s="4" t="s">
        <v>552</v>
      </c>
      <c r="G196" s="964">
        <v>43748</v>
      </c>
      <c r="H196" s="207">
        <v>252000000</v>
      </c>
      <c r="I196" s="77">
        <f>103.26/78.05</f>
        <v>1.322998078155029</v>
      </c>
      <c r="J196" s="79" t="s">
        <v>544</v>
      </c>
      <c r="K196" s="957">
        <f>+E196/I196</f>
        <v>252000000.23048612</v>
      </c>
      <c r="L196" s="915" t="s">
        <v>803</v>
      </c>
      <c r="M196" s="56"/>
    </row>
    <row r="197" spans="1:18" ht="15" x14ac:dyDescent="0.25">
      <c r="B197" s="178" t="s">
        <v>232</v>
      </c>
      <c r="C197" s="200" t="s">
        <v>408</v>
      </c>
      <c r="D197" s="57" t="s">
        <v>144</v>
      </c>
      <c r="E197" s="976">
        <v>79795004</v>
      </c>
      <c r="F197" s="4" t="s">
        <v>804</v>
      </c>
      <c r="G197" s="964">
        <v>43844</v>
      </c>
      <c r="H197" s="207">
        <v>60000000</v>
      </c>
      <c r="I197" s="77">
        <f>103.8/78.05</f>
        <v>1.3299167200512492</v>
      </c>
      <c r="J197" s="79" t="s">
        <v>557</v>
      </c>
      <c r="K197" s="957">
        <f>+E197/I197</f>
        <v>60000000.599229291</v>
      </c>
      <c r="L197" s="915" t="s">
        <v>800</v>
      </c>
      <c r="M197" s="56"/>
    </row>
    <row r="198" spans="1:18" s="2" customFormat="1" ht="15" x14ac:dyDescent="0.25">
      <c r="B198" s="178" t="s">
        <v>234</v>
      </c>
      <c r="C198" s="973" t="s">
        <v>408</v>
      </c>
      <c r="D198" s="57" t="s">
        <v>144</v>
      </c>
      <c r="E198" s="970">
        <v>80694426.650000006</v>
      </c>
      <c r="F198" s="975" t="s">
        <v>805</v>
      </c>
      <c r="G198" s="972">
        <v>44026</v>
      </c>
      <c r="H198" s="969">
        <v>60000000</v>
      </c>
      <c r="I198" s="971">
        <f>104.97/78.05</f>
        <v>1.3449071108263935</v>
      </c>
      <c r="J198" s="79" t="s">
        <v>792</v>
      </c>
      <c r="K198" s="957">
        <f>+E198/I198</f>
        <v>60000000.000309609</v>
      </c>
      <c r="L198" s="915" t="s">
        <v>226</v>
      </c>
      <c r="M198" s="974"/>
      <c r="O198" s="22"/>
      <c r="P198" s="22"/>
      <c r="Q198" s="22"/>
      <c r="R198" s="22"/>
    </row>
    <row r="199" spans="1:18" ht="15" x14ac:dyDescent="0.25">
      <c r="B199" s="178" t="s">
        <v>236</v>
      </c>
      <c r="C199" s="973" t="s">
        <v>408</v>
      </c>
      <c r="D199" s="57" t="s">
        <v>144</v>
      </c>
      <c r="E199" s="970">
        <v>338884304.93000001</v>
      </c>
      <c r="F199" s="4" t="s">
        <v>1311</v>
      </c>
      <c r="G199" s="972">
        <v>44118</v>
      </c>
      <c r="H199" s="969">
        <v>252000000</v>
      </c>
      <c r="I199" s="971">
        <f>105.29/78.05</f>
        <v>1.3490070467648945</v>
      </c>
      <c r="J199" s="79" t="s">
        <v>1310</v>
      </c>
      <c r="K199" s="957">
        <f>+E199/I199</f>
        <v>251210181.4017143</v>
      </c>
      <c r="L199" s="915" t="s">
        <v>1309</v>
      </c>
      <c r="M199" s="56"/>
    </row>
    <row r="200" spans="1:18" ht="15" x14ac:dyDescent="0.2">
      <c r="B200" s="927"/>
      <c r="C200" s="927"/>
      <c r="D200" s="56"/>
      <c r="E200" s="970"/>
      <c r="F200" s="56"/>
      <c r="G200" s="927"/>
      <c r="H200" s="969"/>
      <c r="I200" s="56"/>
      <c r="J200" s="56"/>
      <c r="K200" s="56"/>
      <c r="L200" s="56"/>
      <c r="M200" s="56"/>
    </row>
    <row r="201" spans="1:18" ht="45" x14ac:dyDescent="0.2">
      <c r="A201" s="1" t="s">
        <v>562</v>
      </c>
      <c r="B201" s="177" t="s">
        <v>284</v>
      </c>
      <c r="C201" s="177"/>
      <c r="D201" s="924"/>
      <c r="E201" s="924"/>
      <c r="F201" s="924"/>
      <c r="G201" s="177"/>
      <c r="H201" s="925"/>
      <c r="I201" s="924"/>
      <c r="J201" s="924"/>
      <c r="K201" s="924"/>
      <c r="L201" s="924"/>
      <c r="M201" s="56"/>
    </row>
    <row r="202" spans="1:18" s="181" customFormat="1" ht="15" x14ac:dyDescent="0.2">
      <c r="B202" s="184" t="s">
        <v>131</v>
      </c>
      <c r="C202" s="185" t="s">
        <v>132</v>
      </c>
      <c r="D202" s="185" t="s">
        <v>133</v>
      </c>
      <c r="E202" s="707" t="s">
        <v>134</v>
      </c>
      <c r="F202" s="708"/>
      <c r="G202" s="707" t="s">
        <v>135</v>
      </c>
      <c r="H202" s="709"/>
      <c r="I202" s="709"/>
      <c r="J202" s="709"/>
      <c r="K202" s="708"/>
      <c r="L202" s="186" t="s">
        <v>97</v>
      </c>
      <c r="M202" s="186" t="s">
        <v>1290</v>
      </c>
      <c r="O202" s="923"/>
      <c r="P202" s="923"/>
      <c r="Q202" s="923"/>
      <c r="R202" s="923"/>
    </row>
    <row r="203" spans="1:18" ht="45" x14ac:dyDescent="0.2">
      <c r="B203" s="184"/>
      <c r="C203" s="185"/>
      <c r="D203" s="922"/>
      <c r="E203" s="28" t="s">
        <v>136</v>
      </c>
      <c r="F203" s="28" t="s">
        <v>137</v>
      </c>
      <c r="G203" s="187" t="s">
        <v>760</v>
      </c>
      <c r="H203" s="921" t="s">
        <v>138</v>
      </c>
      <c r="I203" s="187" t="s">
        <v>139</v>
      </c>
      <c r="J203" s="187" t="s">
        <v>140</v>
      </c>
      <c r="K203" s="28" t="s">
        <v>141</v>
      </c>
      <c r="L203" s="920"/>
      <c r="M203" s="56"/>
      <c r="O203" s="185" t="s">
        <v>1308</v>
      </c>
      <c r="P203" s="185" t="str">
        <f>+H203</f>
        <v>Aporte establecido contractual</v>
      </c>
      <c r="Q203" s="185" t="str">
        <f>+E203</f>
        <v>Aporte consignado
pesos corrientes</v>
      </c>
      <c r="R203" s="185" t="str">
        <f>+K203</f>
        <v>Aportes efectuados en pesos del mes de referencia</v>
      </c>
    </row>
    <row r="204" spans="1:18" ht="15" x14ac:dyDescent="0.25">
      <c r="B204" s="178" t="s">
        <v>142</v>
      </c>
      <c r="C204" s="200" t="s">
        <v>51</v>
      </c>
      <c r="D204" s="57" t="s">
        <v>144</v>
      </c>
      <c r="E204" s="141">
        <v>1137653386</v>
      </c>
      <c r="F204" s="4" t="s">
        <v>285</v>
      </c>
      <c r="G204" s="965" t="s">
        <v>286</v>
      </c>
      <c r="H204" s="207">
        <v>923770253.59000003</v>
      </c>
      <c r="I204" s="41">
        <f>137.71/111.82</f>
        <v>1.2315328206045431</v>
      </c>
      <c r="J204" s="78" t="s">
        <v>233</v>
      </c>
      <c r="K204" s="957">
        <f>+E204/I204</f>
        <v>923770253.59465539</v>
      </c>
      <c r="L204" s="915" t="s">
        <v>226</v>
      </c>
      <c r="N204" s="962">
        <f>+H204-K204+M203</f>
        <v>-4.6553611755371094E-3</v>
      </c>
      <c r="P204" s="968"/>
      <c r="Q204" s="968"/>
      <c r="R204" s="968"/>
    </row>
    <row r="205" spans="1:18" ht="15" x14ac:dyDescent="0.25">
      <c r="B205" s="178" t="s">
        <v>146</v>
      </c>
      <c r="C205" s="201" t="s">
        <v>51</v>
      </c>
      <c r="D205" s="57" t="s">
        <v>144</v>
      </c>
      <c r="E205" s="141">
        <v>1138975183</v>
      </c>
      <c r="F205" s="4" t="s">
        <v>287</v>
      </c>
      <c r="G205" s="965" t="s">
        <v>288</v>
      </c>
      <c r="H205" s="207">
        <v>923770253.59000003</v>
      </c>
      <c r="I205" s="41">
        <f>137.87/111.82</f>
        <v>1.2329636916472904</v>
      </c>
      <c r="J205" s="78" t="s">
        <v>235</v>
      </c>
      <c r="K205" s="957">
        <f>+E205/I205</f>
        <v>923770254.31972146</v>
      </c>
      <c r="L205" s="915" t="s">
        <v>226</v>
      </c>
      <c r="N205" s="962">
        <f>+H205-K205+N204</f>
        <v>-0.73437678813934326</v>
      </c>
      <c r="P205" s="967">
        <f>SUM(H204:H257)</f>
        <v>102784936532.94</v>
      </c>
      <c r="Q205" s="967">
        <f>SUM(E204:E257)</f>
        <v>131380949852.38</v>
      </c>
      <c r="R205" s="967">
        <f>SUM(K204:K257)</f>
        <v>102806946019.46498</v>
      </c>
    </row>
    <row r="206" spans="1:18" ht="15" x14ac:dyDescent="0.25">
      <c r="B206" s="178" t="s">
        <v>147</v>
      </c>
      <c r="C206" s="201" t="s">
        <v>51</v>
      </c>
      <c r="D206" s="57" t="s">
        <v>144</v>
      </c>
      <c r="E206" s="141">
        <v>1139966530</v>
      </c>
      <c r="F206" s="4" t="s">
        <v>289</v>
      </c>
      <c r="G206" s="965" t="s">
        <v>290</v>
      </c>
      <c r="H206" s="207">
        <v>923770253.59000003</v>
      </c>
      <c r="I206" s="41">
        <f>137.99/111.82</f>
        <v>1.2340368449293508</v>
      </c>
      <c r="J206" s="78" t="s">
        <v>291</v>
      </c>
      <c r="K206" s="957">
        <f>+E206/I206</f>
        <v>923770254.25465608</v>
      </c>
      <c r="L206" s="915" t="s">
        <v>226</v>
      </c>
      <c r="N206" s="962">
        <f>+H206-K206+N205</f>
        <v>-1.3990328311920166</v>
      </c>
    </row>
    <row r="207" spans="1:18" ht="15" x14ac:dyDescent="0.25">
      <c r="B207" s="178" t="s">
        <v>148</v>
      </c>
      <c r="C207" s="201" t="s">
        <v>51</v>
      </c>
      <c r="D207" s="57" t="s">
        <v>144</v>
      </c>
      <c r="E207" s="141">
        <v>1140462203</v>
      </c>
      <c r="F207" s="4" t="s">
        <v>292</v>
      </c>
      <c r="G207" s="965" t="s">
        <v>256</v>
      </c>
      <c r="H207" s="207">
        <v>923770253.59000003</v>
      </c>
      <c r="I207" s="41">
        <f>138.05/111.82</f>
        <v>1.2345734215703812</v>
      </c>
      <c r="J207" s="78" t="s">
        <v>293</v>
      </c>
      <c r="K207" s="957">
        <f>+E207/I207</f>
        <v>923770253.81716752</v>
      </c>
      <c r="L207" s="915" t="s">
        <v>226</v>
      </c>
      <c r="N207" s="962">
        <f>+H207-K207+N206</f>
        <v>-1.6262003183364868</v>
      </c>
    </row>
    <row r="208" spans="1:18" ht="15" x14ac:dyDescent="0.25">
      <c r="B208" s="178" t="s">
        <v>149</v>
      </c>
      <c r="C208" s="201" t="s">
        <v>51</v>
      </c>
      <c r="D208" s="57" t="s">
        <v>144</v>
      </c>
      <c r="E208" s="141">
        <v>1140627428</v>
      </c>
      <c r="F208" s="4" t="s">
        <v>294</v>
      </c>
      <c r="G208" s="965" t="s">
        <v>295</v>
      </c>
      <c r="H208" s="207">
        <v>923770253.59000003</v>
      </c>
      <c r="I208" s="41">
        <f>138.07/111.82</f>
        <v>1.2347522804507245</v>
      </c>
      <c r="J208" s="78" t="s">
        <v>296</v>
      </c>
      <c r="K208" s="957">
        <f>+E208/I208</f>
        <v>923770254.21134198</v>
      </c>
      <c r="L208" s="915" t="s">
        <v>226</v>
      </c>
      <c r="N208" s="962">
        <f>+H208-K208+N207</f>
        <v>-2.2475422620773315</v>
      </c>
      <c r="O208" s="966"/>
      <c r="P208" s="966"/>
      <c r="Q208" s="966"/>
    </row>
    <row r="209" spans="2:14" ht="15" x14ac:dyDescent="0.25">
      <c r="B209" s="178" t="s">
        <v>150</v>
      </c>
      <c r="C209" s="201" t="s">
        <v>51</v>
      </c>
      <c r="D209" s="57" t="s">
        <v>144</v>
      </c>
      <c r="E209" s="141">
        <v>1142692734</v>
      </c>
      <c r="F209" s="4" t="s">
        <v>297</v>
      </c>
      <c r="G209" s="965" t="s">
        <v>298</v>
      </c>
      <c r="H209" s="207">
        <v>923770253.59000003</v>
      </c>
      <c r="I209" s="41">
        <f>138.32/111.82</f>
        <v>1.2369880164550171</v>
      </c>
      <c r="J209" s="78" t="s">
        <v>299</v>
      </c>
      <c r="K209" s="957">
        <f>+E209/I209</f>
        <v>923770253.87420464</v>
      </c>
      <c r="L209" s="915" t="s">
        <v>226</v>
      </c>
      <c r="N209" s="962">
        <f>+H209-K209+N208</f>
        <v>-2.5317468643188477</v>
      </c>
    </row>
    <row r="210" spans="2:14" ht="15" x14ac:dyDescent="0.25">
      <c r="B210" s="178" t="s">
        <v>151</v>
      </c>
      <c r="C210" s="201" t="s">
        <v>51</v>
      </c>
      <c r="D210" s="57" t="s">
        <v>144</v>
      </c>
      <c r="E210" s="141">
        <v>1147071184</v>
      </c>
      <c r="F210" s="4" t="s">
        <v>300</v>
      </c>
      <c r="G210" s="965" t="s">
        <v>280</v>
      </c>
      <c r="H210" s="207">
        <v>923770253.59000003</v>
      </c>
      <c r="I210" s="41">
        <f>138.85/111.82</f>
        <v>1.2417277767841173</v>
      </c>
      <c r="J210" s="78" t="s">
        <v>301</v>
      </c>
      <c r="K210" s="957">
        <f>+E210/I210</f>
        <v>923770254.19431043</v>
      </c>
      <c r="L210" s="915" t="s">
        <v>226</v>
      </c>
      <c r="N210" s="962">
        <f>+H210-K210+N209</f>
        <v>-3.1360572576522827</v>
      </c>
    </row>
    <row r="211" spans="2:14" ht="15" x14ac:dyDescent="0.25">
      <c r="B211" s="178" t="s">
        <v>152</v>
      </c>
      <c r="C211" s="201" t="s">
        <v>51</v>
      </c>
      <c r="D211" s="57" t="s">
        <v>144</v>
      </c>
      <c r="E211" s="141">
        <v>1154258450</v>
      </c>
      <c r="F211" s="4" t="s">
        <v>302</v>
      </c>
      <c r="G211" s="965" t="s">
        <v>303</v>
      </c>
      <c r="H211" s="207">
        <v>923770253.59000003</v>
      </c>
      <c r="I211" s="41">
        <f>139.72/111.82</f>
        <v>1.2495081380790556</v>
      </c>
      <c r="J211" s="78" t="s">
        <v>304</v>
      </c>
      <c r="K211" s="957">
        <f>+E211/I211</f>
        <v>923770253.9292872</v>
      </c>
      <c r="L211" s="915" t="s">
        <v>226</v>
      </c>
      <c r="N211" s="962">
        <f>+H211-K211+N210</f>
        <v>-3.4753444194793701</v>
      </c>
    </row>
    <row r="212" spans="2:14" ht="15" x14ac:dyDescent="0.25">
      <c r="B212" s="178" t="s">
        <v>227</v>
      </c>
      <c r="C212" s="201" t="s">
        <v>51</v>
      </c>
      <c r="D212" s="57" t="s">
        <v>144</v>
      </c>
      <c r="E212" s="141">
        <v>1162437063</v>
      </c>
      <c r="F212" s="4" t="s">
        <v>305</v>
      </c>
      <c r="G212" s="965" t="s">
        <v>306</v>
      </c>
      <c r="H212" s="207">
        <v>923770253.59000003</v>
      </c>
      <c r="I212" s="41">
        <f>140.71/111.82</f>
        <v>1.2583616526560546</v>
      </c>
      <c r="J212" s="78" t="s">
        <v>307</v>
      </c>
      <c r="K212" s="957">
        <f>+E212/I212</f>
        <v>923770253.60429239</v>
      </c>
      <c r="L212" s="915" t="s">
        <v>226</v>
      </c>
      <c r="N212" s="962">
        <f>+H212-K212+N211</f>
        <v>-3.4896367788314819</v>
      </c>
    </row>
    <row r="213" spans="2:14" ht="15" x14ac:dyDescent="0.25">
      <c r="B213" s="178" t="s">
        <v>228</v>
      </c>
      <c r="C213" s="201" t="s">
        <v>51</v>
      </c>
      <c r="D213" s="57" t="s">
        <v>144</v>
      </c>
      <c r="E213" s="141">
        <v>1165245880</v>
      </c>
      <c r="F213" s="4" t="s">
        <v>308</v>
      </c>
      <c r="G213" s="965" t="s">
        <v>309</v>
      </c>
      <c r="H213" s="207">
        <v>923770253.59000003</v>
      </c>
      <c r="I213" s="80">
        <f>141.05/111.82</f>
        <v>1.2614022536218925</v>
      </c>
      <c r="J213" s="78" t="s">
        <v>310</v>
      </c>
      <c r="K213" s="957">
        <f>+E213/I213</f>
        <v>923770253.82204878</v>
      </c>
      <c r="L213" s="915" t="s">
        <v>226</v>
      </c>
      <c r="N213" s="962">
        <f>+H213-K213+N212</f>
        <v>-3.721685528755188</v>
      </c>
    </row>
    <row r="214" spans="2:14" ht="15" x14ac:dyDescent="0.25">
      <c r="B214" s="178" t="s">
        <v>229</v>
      </c>
      <c r="C214" s="201" t="s">
        <v>51</v>
      </c>
      <c r="D214" s="57" t="s">
        <v>144</v>
      </c>
      <c r="E214" s="141">
        <v>1170615677</v>
      </c>
      <c r="F214" s="4" t="s">
        <v>368</v>
      </c>
      <c r="G214" s="965" t="s">
        <v>358</v>
      </c>
      <c r="H214" s="207">
        <v>923770253.59000003</v>
      </c>
      <c r="I214" s="80">
        <f>141.7/111.82</f>
        <v>1.2672151672330532</v>
      </c>
      <c r="J214" s="78" t="s">
        <v>259</v>
      </c>
      <c r="K214" s="957">
        <f>+E214/I214</f>
        <v>923770254.07297099</v>
      </c>
      <c r="L214" s="915" t="s">
        <v>226</v>
      </c>
      <c r="N214" s="962">
        <f>+H214-K214+N213</f>
        <v>-4.2046564817428589</v>
      </c>
    </row>
    <row r="215" spans="2:14" ht="15" x14ac:dyDescent="0.25">
      <c r="B215" s="178" t="s">
        <v>230</v>
      </c>
      <c r="C215" s="201" t="s">
        <v>51</v>
      </c>
      <c r="D215" s="57" t="s">
        <v>144</v>
      </c>
      <c r="E215" s="141">
        <v>1173589718</v>
      </c>
      <c r="F215" s="4" t="s">
        <v>369</v>
      </c>
      <c r="G215" s="965" t="s">
        <v>370</v>
      </c>
      <c r="H215" s="207">
        <v>923770253.59000003</v>
      </c>
      <c r="I215" s="80">
        <f>142.06/111.82</f>
        <v>1.2704346270792346</v>
      </c>
      <c r="J215" s="78" t="s">
        <v>371</v>
      </c>
      <c r="K215" s="957">
        <f>+E215/I215</f>
        <v>923770253.88399255</v>
      </c>
      <c r="L215" s="915" t="s">
        <v>226</v>
      </c>
      <c r="N215" s="962">
        <f>+H215-K215+N214</f>
        <v>-4.498649001121521</v>
      </c>
    </row>
    <row r="216" spans="2:14" ht="15" x14ac:dyDescent="0.25">
      <c r="B216" s="178" t="s">
        <v>231</v>
      </c>
      <c r="C216" s="201" t="s">
        <v>51</v>
      </c>
      <c r="D216" s="57" t="s">
        <v>144</v>
      </c>
      <c r="E216" s="141">
        <v>1175407188</v>
      </c>
      <c r="F216" s="4" t="s">
        <v>376</v>
      </c>
      <c r="G216" s="965" t="s">
        <v>377</v>
      </c>
      <c r="H216" s="207">
        <v>923770253.59000003</v>
      </c>
      <c r="I216" s="80">
        <f>142.28/111.82</f>
        <v>1.272402074763012</v>
      </c>
      <c r="J216" s="78" t="s">
        <v>378</v>
      </c>
      <c r="K216" s="957">
        <f>+E216/I216</f>
        <v>923770254.16193414</v>
      </c>
      <c r="L216" s="915" t="s">
        <v>226</v>
      </c>
      <c r="N216" s="962">
        <f>+H216-K216+N215</f>
        <v>-5.0705831050872803</v>
      </c>
    </row>
    <row r="217" spans="2:14" ht="15" x14ac:dyDescent="0.25">
      <c r="B217" s="178" t="s">
        <v>232</v>
      </c>
      <c r="C217" s="201" t="s">
        <v>51</v>
      </c>
      <c r="D217" s="57" t="s">
        <v>144</v>
      </c>
      <c r="E217" s="141">
        <v>1173920167</v>
      </c>
      <c r="F217" s="4" t="s">
        <v>381</v>
      </c>
      <c r="G217" s="965" t="s">
        <v>382</v>
      </c>
      <c r="H217" s="207">
        <v>923770253.59000003</v>
      </c>
      <c r="I217" s="80">
        <f>142.1/111.82</f>
        <v>1.2707923448399214</v>
      </c>
      <c r="J217" s="78" t="s">
        <v>383</v>
      </c>
      <c r="K217" s="957">
        <f>+E217/I217</f>
        <v>923770253.86305404</v>
      </c>
      <c r="L217" s="915" t="s">
        <v>226</v>
      </c>
      <c r="N217" s="962">
        <f>+H217-K217+N216</f>
        <v>-5.3436371088027954</v>
      </c>
    </row>
    <row r="218" spans="2:14" ht="28.5" x14ac:dyDescent="0.25">
      <c r="B218" s="178" t="s">
        <v>234</v>
      </c>
      <c r="C218" s="201" t="s">
        <v>51</v>
      </c>
      <c r="D218" s="57" t="s">
        <v>144</v>
      </c>
      <c r="E218" s="141">
        <v>1177224657</v>
      </c>
      <c r="F218" s="4" t="s">
        <v>393</v>
      </c>
      <c r="G218" s="965" t="s">
        <v>396</v>
      </c>
      <c r="H218" s="207">
        <v>923770253.59000003</v>
      </c>
      <c r="I218" s="80">
        <f>142.5/111.82</f>
        <v>1.2743695224467895</v>
      </c>
      <c r="J218" s="78" t="s">
        <v>397</v>
      </c>
      <c r="K218" s="957">
        <f>+E218/I218</f>
        <v>923770253.65431583</v>
      </c>
      <c r="L218" s="915" t="s">
        <v>806</v>
      </c>
      <c r="N218" s="962">
        <f>+H218-K218+N217</f>
        <v>-5.4079529047012329</v>
      </c>
    </row>
    <row r="219" spans="2:14" ht="15" x14ac:dyDescent="0.25">
      <c r="B219" s="178" t="s">
        <v>236</v>
      </c>
      <c r="C219" s="201" t="s">
        <v>51</v>
      </c>
      <c r="D219" s="57" t="s">
        <v>144</v>
      </c>
      <c r="E219" s="141">
        <v>1177224657</v>
      </c>
      <c r="F219" s="4" t="s">
        <v>398</v>
      </c>
      <c r="G219" s="965" t="s">
        <v>396</v>
      </c>
      <c r="H219" s="207">
        <v>923770253.59000003</v>
      </c>
      <c r="I219" s="80">
        <f>142.5/111.82</f>
        <v>1.2743695224467895</v>
      </c>
      <c r="J219" s="78" t="s">
        <v>399</v>
      </c>
      <c r="K219" s="957">
        <f>+E219/I219</f>
        <v>923770253.65431583</v>
      </c>
      <c r="L219" s="915" t="s">
        <v>226</v>
      </c>
      <c r="N219" s="962">
        <f>+H219-K219+N218</f>
        <v>-5.4722687005996704</v>
      </c>
    </row>
    <row r="220" spans="2:14" ht="15" x14ac:dyDescent="0.25">
      <c r="B220" s="178" t="s">
        <v>239</v>
      </c>
      <c r="C220" s="201" t="s">
        <v>51</v>
      </c>
      <c r="D220" s="57" t="s">
        <v>144</v>
      </c>
      <c r="E220" s="141">
        <v>1178629066</v>
      </c>
      <c r="F220" s="4" t="s">
        <v>402</v>
      </c>
      <c r="G220" s="964">
        <v>43431</v>
      </c>
      <c r="H220" s="207">
        <v>923770253.59000003</v>
      </c>
      <c r="I220" s="80">
        <f>142.67/111.82</f>
        <v>1.2758898229297084</v>
      </c>
      <c r="J220" s="78" t="s">
        <v>399</v>
      </c>
      <c r="K220" s="957">
        <f>+E220/I220</f>
        <v>923770254.15378153</v>
      </c>
      <c r="L220" s="915" t="s">
        <v>226</v>
      </c>
      <c r="N220" s="962">
        <f>+H220-K220+N219</f>
        <v>-6.0360502004623413</v>
      </c>
    </row>
    <row r="221" spans="2:14" ht="15" x14ac:dyDescent="0.25">
      <c r="B221" s="178" t="s">
        <v>242</v>
      </c>
      <c r="C221" s="201" t="s">
        <v>51</v>
      </c>
      <c r="D221" s="57" t="s">
        <v>144</v>
      </c>
      <c r="E221" s="141">
        <v>1180033474</v>
      </c>
      <c r="F221" s="4" t="s">
        <v>410</v>
      </c>
      <c r="G221" s="951">
        <v>43445</v>
      </c>
      <c r="H221" s="207">
        <v>923770253.59000003</v>
      </c>
      <c r="I221" s="80">
        <f>142.84/111.82</f>
        <v>1.2774101234126276</v>
      </c>
      <c r="J221" s="78" t="s">
        <v>409</v>
      </c>
      <c r="K221" s="957">
        <f>+E221/I221</f>
        <v>923770253.86922419</v>
      </c>
      <c r="L221" s="915" t="s">
        <v>226</v>
      </c>
      <c r="N221" s="962">
        <f>+H221-K221+N220</f>
        <v>-6.3152743577957153</v>
      </c>
    </row>
    <row r="222" spans="2:14" ht="15" x14ac:dyDescent="0.25">
      <c r="B222" s="178" t="s">
        <v>320</v>
      </c>
      <c r="C222" s="201" t="s">
        <v>51</v>
      </c>
      <c r="D222" s="57" t="s">
        <v>144</v>
      </c>
      <c r="E222" s="141">
        <v>1180033474</v>
      </c>
      <c r="F222" s="4" t="s">
        <v>411</v>
      </c>
      <c r="G222" s="951">
        <v>43445</v>
      </c>
      <c r="H222" s="207">
        <v>923770253.59000003</v>
      </c>
      <c r="I222" s="80">
        <f>142.84/111.82</f>
        <v>1.2774101234126276</v>
      </c>
      <c r="J222" s="78" t="s">
        <v>409</v>
      </c>
      <c r="K222" s="957">
        <f>+E222/I222</f>
        <v>923770253.86922419</v>
      </c>
      <c r="L222" s="915" t="s">
        <v>226</v>
      </c>
      <c r="N222" s="962">
        <f>+H222-K222+N221</f>
        <v>-6.5944985151290894</v>
      </c>
    </row>
    <row r="223" spans="2:14" ht="15" x14ac:dyDescent="0.25">
      <c r="B223" s="178" t="s">
        <v>321</v>
      </c>
      <c r="C223" s="201" t="s">
        <v>51</v>
      </c>
      <c r="D223" s="57" t="s">
        <v>144</v>
      </c>
      <c r="E223" s="141">
        <v>1190690455</v>
      </c>
      <c r="F223" s="4" t="s">
        <v>419</v>
      </c>
      <c r="G223" s="951">
        <v>43515</v>
      </c>
      <c r="H223" s="207">
        <v>923770253.59000003</v>
      </c>
      <c r="I223" s="80">
        <f>100.6/78.05</f>
        <v>1.2889173606662396</v>
      </c>
      <c r="J223" s="78" t="s">
        <v>420</v>
      </c>
      <c r="K223" s="957">
        <f>+E223/I223</f>
        <v>923791153.20825052</v>
      </c>
      <c r="L223" s="915" t="s">
        <v>226</v>
      </c>
      <c r="N223" s="962">
        <f>+H223-K223+N222</f>
        <v>-20906.212749004364</v>
      </c>
    </row>
    <row r="224" spans="2:14" ht="15" x14ac:dyDescent="0.25">
      <c r="B224" s="178" t="s">
        <v>322</v>
      </c>
      <c r="C224" s="201" t="s">
        <v>51</v>
      </c>
      <c r="D224" s="57" t="s">
        <v>144</v>
      </c>
      <c r="E224" s="141">
        <v>1197547273</v>
      </c>
      <c r="F224" s="4" t="s">
        <v>424</v>
      </c>
      <c r="G224" s="951">
        <v>43544</v>
      </c>
      <c r="H224" s="207">
        <v>923770253.59000003</v>
      </c>
      <c r="I224" s="80">
        <f>101.18/78.05</f>
        <v>1.2963484945547727</v>
      </c>
      <c r="J224" s="78" t="s">
        <v>425</v>
      </c>
      <c r="K224" s="957">
        <f>+E224/I224</f>
        <v>923784983.76803708</v>
      </c>
      <c r="L224" s="915" t="s">
        <v>226</v>
      </c>
      <c r="N224" s="962">
        <f>+H224-K224+N223</f>
        <v>-35636.39078605175</v>
      </c>
    </row>
    <row r="225" spans="2:14" ht="15" x14ac:dyDescent="0.25">
      <c r="B225" s="178" t="s">
        <v>323</v>
      </c>
      <c r="C225" s="201" t="s">
        <v>51</v>
      </c>
      <c r="D225" s="57" t="s">
        <v>144</v>
      </c>
      <c r="E225" s="141">
        <v>1202759891</v>
      </c>
      <c r="F225" s="4" t="s">
        <v>480</v>
      </c>
      <c r="G225" s="951">
        <v>43580</v>
      </c>
      <c r="H225" s="207">
        <v>923770253.59000003</v>
      </c>
      <c r="I225" s="80">
        <f>101.62/78.05</f>
        <v>1.3019859064702115</v>
      </c>
      <c r="J225" s="78" t="s">
        <v>427</v>
      </c>
      <c r="K225" s="957">
        <f>+E225/I225</f>
        <v>923788717.6987797</v>
      </c>
      <c r="L225" s="915" t="s">
        <v>226</v>
      </c>
      <c r="N225" s="962">
        <f>+H225-K225+N224</f>
        <v>-54100.499565720558</v>
      </c>
    </row>
    <row r="226" spans="2:14" ht="42.75" x14ac:dyDescent="0.25">
      <c r="B226" s="178" t="s">
        <v>324</v>
      </c>
      <c r="C226" s="201" t="s">
        <v>51</v>
      </c>
      <c r="D226" s="57" t="s">
        <v>144</v>
      </c>
      <c r="E226" s="141">
        <v>1208653662.2483025</v>
      </c>
      <c r="F226" s="950" t="s">
        <v>501</v>
      </c>
      <c r="G226" s="963">
        <v>43612</v>
      </c>
      <c r="H226" s="207">
        <v>923770254</v>
      </c>
      <c r="I226" s="80">
        <f>102.12/78.05</f>
        <v>1.3083920563741192</v>
      </c>
      <c r="J226" s="78" t="s">
        <v>481</v>
      </c>
      <c r="K226" s="957">
        <f>+E226/I226</f>
        <v>923770254.00000012</v>
      </c>
      <c r="L226" s="915" t="s">
        <v>539</v>
      </c>
      <c r="N226" s="962">
        <f>+H226-K226+N225</f>
        <v>-54100.499565839767</v>
      </c>
    </row>
    <row r="227" spans="2:14" ht="15" x14ac:dyDescent="0.25">
      <c r="B227" s="178" t="s">
        <v>807</v>
      </c>
      <c r="C227" s="201" t="s">
        <v>51</v>
      </c>
      <c r="D227" s="57" t="s">
        <v>144</v>
      </c>
      <c r="E227" s="141">
        <v>1208653662.2483025</v>
      </c>
      <c r="F227" s="950"/>
      <c r="G227" s="963"/>
      <c r="H227" s="207">
        <v>923770254</v>
      </c>
      <c r="I227" s="80">
        <f>102.12/78.05</f>
        <v>1.3083920563741192</v>
      </c>
      <c r="J227" s="78" t="s">
        <v>481</v>
      </c>
      <c r="K227" s="957">
        <f>+E227/I227</f>
        <v>923770254.00000012</v>
      </c>
      <c r="L227" s="915"/>
      <c r="N227" s="962">
        <f>+H227-K227+N226</f>
        <v>-54100.499565958977</v>
      </c>
    </row>
    <row r="228" spans="2:14" ht="15" x14ac:dyDescent="0.25">
      <c r="B228" s="178" t="s">
        <v>808</v>
      </c>
      <c r="C228" s="201" t="s">
        <v>51</v>
      </c>
      <c r="D228" s="57" t="s">
        <v>144</v>
      </c>
      <c r="E228" s="141">
        <v>1104224629.5033953</v>
      </c>
      <c r="F228" s="950"/>
      <c r="G228" s="963"/>
      <c r="H228" s="207">
        <v>852687174</v>
      </c>
      <c r="I228" s="80">
        <f>102.12/78.05</f>
        <v>1.3083920563741192</v>
      </c>
      <c r="J228" s="78" t="s">
        <v>481</v>
      </c>
      <c r="K228" s="957">
        <f>+E228/I228</f>
        <v>843955467.41813552</v>
      </c>
      <c r="L228" s="915"/>
      <c r="N228" s="962">
        <f>+H228-K228+N227</f>
        <v>8677606.0822985172</v>
      </c>
    </row>
    <row r="229" spans="2:14" ht="28.5" x14ac:dyDescent="0.25">
      <c r="B229" s="178" t="s">
        <v>809</v>
      </c>
      <c r="C229" s="201" t="s">
        <v>51</v>
      </c>
      <c r="D229" s="57" t="s">
        <v>144</v>
      </c>
      <c r="E229" s="141">
        <v>11552029.939495197</v>
      </c>
      <c r="F229" s="4" t="s">
        <v>810</v>
      </c>
      <c r="G229" s="951">
        <v>43748</v>
      </c>
      <c r="H229" s="207"/>
      <c r="I229" s="80">
        <f>103.26/78.05</f>
        <v>1.322998078155029</v>
      </c>
      <c r="J229" s="78" t="s">
        <v>544</v>
      </c>
      <c r="K229" s="957">
        <f>+E229/I229</f>
        <v>8731705.7599999998</v>
      </c>
      <c r="L229" s="915" t="s">
        <v>811</v>
      </c>
      <c r="N229" s="962">
        <f>+H229-K229+N228</f>
        <v>-54099.677701482549</v>
      </c>
    </row>
    <row r="230" spans="2:14" ht="42.75" x14ac:dyDescent="0.25">
      <c r="B230" s="178" t="s">
        <v>508</v>
      </c>
      <c r="C230" s="201" t="s">
        <v>51</v>
      </c>
      <c r="D230" s="57" t="s">
        <v>144</v>
      </c>
      <c r="E230" s="141">
        <v>1128103492.4694428</v>
      </c>
      <c r="F230" s="4" t="s">
        <v>509</v>
      </c>
      <c r="G230" s="951">
        <v>43748</v>
      </c>
      <c r="H230" s="207">
        <v>852687174</v>
      </c>
      <c r="I230" s="80">
        <f>103.26/78.05</f>
        <v>1.322998078155029</v>
      </c>
      <c r="J230" s="78" t="s">
        <v>544</v>
      </c>
      <c r="K230" s="957">
        <f>+E230/I230</f>
        <v>852687174</v>
      </c>
      <c r="L230" s="915" t="s">
        <v>545</v>
      </c>
      <c r="N230" s="962">
        <f>+H230-K230+N229</f>
        <v>-54099.677701482549</v>
      </c>
    </row>
    <row r="231" spans="2:14" ht="15" x14ac:dyDescent="0.25">
      <c r="B231" s="178" t="s">
        <v>540</v>
      </c>
      <c r="C231" s="201" t="s">
        <v>51</v>
      </c>
      <c r="D231" s="57" t="s">
        <v>144</v>
      </c>
      <c r="E231" s="141">
        <v>1128103492.4694428</v>
      </c>
      <c r="F231" s="4" t="s">
        <v>541</v>
      </c>
      <c r="G231" s="951">
        <v>43748</v>
      </c>
      <c r="H231" s="207">
        <v>852687174</v>
      </c>
      <c r="I231" s="80">
        <f>103.26/78.05</f>
        <v>1.322998078155029</v>
      </c>
      <c r="J231" s="78" t="s">
        <v>544</v>
      </c>
      <c r="K231" s="957">
        <f>+E231/I231</f>
        <v>852687174</v>
      </c>
      <c r="L231" s="915"/>
      <c r="N231" s="962">
        <f>+H231-K231+N230</f>
        <v>-54099.677701482549</v>
      </c>
    </row>
    <row r="232" spans="2:14" ht="15" x14ac:dyDescent="0.25">
      <c r="B232" s="178" t="s">
        <v>542</v>
      </c>
      <c r="C232" s="201" t="s">
        <v>51</v>
      </c>
      <c r="D232" s="57" t="s">
        <v>144</v>
      </c>
      <c r="E232" s="141">
        <v>1128103492.4694428</v>
      </c>
      <c r="F232" s="4" t="s">
        <v>543</v>
      </c>
      <c r="G232" s="951">
        <v>43748</v>
      </c>
      <c r="H232" s="207">
        <v>852687174</v>
      </c>
      <c r="I232" s="80">
        <f>103.26/78.05</f>
        <v>1.322998078155029</v>
      </c>
      <c r="J232" s="78" t="s">
        <v>544</v>
      </c>
      <c r="K232" s="957">
        <f>+E232/I232</f>
        <v>852687174</v>
      </c>
      <c r="L232" s="915"/>
      <c r="N232" s="962">
        <f>+H232-K232+N231</f>
        <v>-54099.677701482549</v>
      </c>
    </row>
    <row r="233" spans="2:14" ht="15" x14ac:dyDescent="0.25">
      <c r="B233" s="178" t="s">
        <v>546</v>
      </c>
      <c r="C233" s="201" t="s">
        <v>51</v>
      </c>
      <c r="D233" s="57" t="s">
        <v>144</v>
      </c>
      <c r="E233" s="141">
        <v>1128103492.4694428</v>
      </c>
      <c r="F233" s="4" t="s">
        <v>547</v>
      </c>
      <c r="G233" s="951">
        <v>43748</v>
      </c>
      <c r="H233" s="207">
        <v>852687174</v>
      </c>
      <c r="I233" s="80">
        <f>103.26/78.05</f>
        <v>1.322998078155029</v>
      </c>
      <c r="J233" s="78" t="s">
        <v>544</v>
      </c>
      <c r="K233" s="957">
        <f>+E233/I233</f>
        <v>852687174</v>
      </c>
      <c r="L233" s="915"/>
      <c r="N233" s="962">
        <f>+H233-K233+N232</f>
        <v>-54099.677701482549</v>
      </c>
    </row>
    <row r="234" spans="2:14" ht="15" x14ac:dyDescent="0.25">
      <c r="B234" s="178" t="s">
        <v>548</v>
      </c>
      <c r="C234" s="201" t="s">
        <v>51</v>
      </c>
      <c r="D234" s="57" t="s">
        <v>144</v>
      </c>
      <c r="E234" s="141">
        <v>1128103492.4694428</v>
      </c>
      <c r="F234" s="4" t="s">
        <v>549</v>
      </c>
      <c r="G234" s="951">
        <v>43748</v>
      </c>
      <c r="H234" s="207">
        <v>852687174</v>
      </c>
      <c r="I234" s="80">
        <f>103.26/78.05</f>
        <v>1.322998078155029</v>
      </c>
      <c r="J234" s="78" t="s">
        <v>544</v>
      </c>
      <c r="K234" s="957">
        <f>+E234/I234</f>
        <v>852687174</v>
      </c>
      <c r="L234" s="915"/>
      <c r="N234" s="962">
        <f>+H234-K234+N233</f>
        <v>-54099.677701482549</v>
      </c>
    </row>
    <row r="235" spans="2:14" ht="15" x14ac:dyDescent="0.25">
      <c r="B235" s="178" t="s">
        <v>812</v>
      </c>
      <c r="C235" s="201" t="s">
        <v>51</v>
      </c>
      <c r="D235" s="57" t="s">
        <v>144</v>
      </c>
      <c r="E235" s="141">
        <f>142220.912723917</f>
        <v>142220.91272391699</v>
      </c>
      <c r="F235" s="4"/>
      <c r="G235" s="951">
        <v>43748</v>
      </c>
      <c r="H235" s="207"/>
      <c r="I235" s="80">
        <f>103.26/78.05</f>
        <v>1.322998078155029</v>
      </c>
      <c r="J235" s="78" t="s">
        <v>544</v>
      </c>
      <c r="K235" s="957">
        <f>+E235/I235</f>
        <v>107498.95640230215</v>
      </c>
      <c r="L235" s="915"/>
      <c r="N235" s="962">
        <f>+H235-K235+N234</f>
        <v>-161598.63410378469</v>
      </c>
    </row>
    <row r="236" spans="2:14" ht="15" x14ac:dyDescent="0.25">
      <c r="B236" s="178" t="s">
        <v>813</v>
      </c>
      <c r="C236" s="201" t="s">
        <v>51</v>
      </c>
      <c r="D236" s="57" t="s">
        <v>144</v>
      </c>
      <c r="E236" s="141">
        <v>1134002930</v>
      </c>
      <c r="F236" s="4" t="s">
        <v>814</v>
      </c>
      <c r="G236" s="951">
        <v>43844</v>
      </c>
      <c r="H236" s="207">
        <v>852687174</v>
      </c>
      <c r="I236" s="80">
        <f>103.8/78.05</f>
        <v>1.3299167200512492</v>
      </c>
      <c r="J236" s="78" t="s">
        <v>557</v>
      </c>
      <c r="K236" s="957">
        <f>+E236/I236</f>
        <v>852687174.24373794</v>
      </c>
      <c r="L236" s="915" t="s">
        <v>815</v>
      </c>
      <c r="N236" s="962">
        <f>+H236-K236+N235</f>
        <v>-161598.87784172071</v>
      </c>
    </row>
    <row r="237" spans="2:14" ht="28.5" x14ac:dyDescent="0.25">
      <c r="B237" s="178" t="s">
        <v>816</v>
      </c>
      <c r="C237" s="201" t="s">
        <v>51</v>
      </c>
      <c r="D237" s="57" t="s">
        <v>144</v>
      </c>
      <c r="E237" s="141">
        <v>1139221904.97</v>
      </c>
      <c r="F237" s="4" t="s">
        <v>817</v>
      </c>
      <c r="G237" s="951">
        <v>43893</v>
      </c>
      <c r="H237" s="207">
        <v>852687174</v>
      </c>
      <c r="I237" s="80">
        <f>104.24/78.05</f>
        <v>1.3355541319666879</v>
      </c>
      <c r="J237" s="78" t="s">
        <v>818</v>
      </c>
      <c r="K237" s="957">
        <f>+E237/I237</f>
        <v>852995679.99720371</v>
      </c>
      <c r="L237" s="915" t="s">
        <v>819</v>
      </c>
      <c r="N237" s="962">
        <f>+H237-K237+N236</f>
        <v>-470104.8750454284</v>
      </c>
    </row>
    <row r="238" spans="2:14" ht="15" x14ac:dyDescent="0.25">
      <c r="B238" s="178" t="s">
        <v>820</v>
      </c>
      <c r="C238" s="201" t="s">
        <v>51</v>
      </c>
      <c r="D238" s="57" t="s">
        <v>144</v>
      </c>
      <c r="E238" s="141">
        <v>1146457297</v>
      </c>
      <c r="F238" s="4" t="s">
        <v>821</v>
      </c>
      <c r="G238" s="951">
        <v>43906</v>
      </c>
      <c r="H238" s="207">
        <v>852687174</v>
      </c>
      <c r="I238" s="80">
        <f>104.94/78.05</f>
        <v>1.3445227418321588</v>
      </c>
      <c r="J238" s="78" t="s">
        <v>822</v>
      </c>
      <c r="K238" s="957">
        <f>+E238/I238</f>
        <v>852687173.91700017</v>
      </c>
      <c r="L238" s="915" t="s">
        <v>823</v>
      </c>
      <c r="N238" s="962">
        <f>+H238-K238+N237</f>
        <v>-470104.79204560292</v>
      </c>
    </row>
    <row r="239" spans="2:14" ht="15" x14ac:dyDescent="0.25">
      <c r="B239" s="178" t="s">
        <v>824</v>
      </c>
      <c r="C239" s="201" t="s">
        <v>51</v>
      </c>
      <c r="D239" s="57" t="s">
        <v>144</v>
      </c>
      <c r="E239" s="141">
        <v>1159384899</v>
      </c>
      <c r="F239" s="4" t="s">
        <v>825</v>
      </c>
      <c r="G239" s="951">
        <v>43935</v>
      </c>
      <c r="H239" s="207">
        <v>852687174</v>
      </c>
      <c r="I239" s="80">
        <f>105.53/78.05</f>
        <v>1.35208199871877</v>
      </c>
      <c r="J239" s="78" t="s">
        <v>826</v>
      </c>
      <c r="K239" s="957">
        <f>+E239/I239</f>
        <v>857481203.13607502</v>
      </c>
      <c r="L239" s="915" t="s">
        <v>827</v>
      </c>
      <c r="N239" s="962">
        <f>+H239-K239+N238</f>
        <v>-5264133.9281206224</v>
      </c>
    </row>
    <row r="240" spans="2:14" ht="15" x14ac:dyDescent="0.25">
      <c r="B240" s="178" t="s">
        <v>828</v>
      </c>
      <c r="C240" s="201" t="s">
        <v>51</v>
      </c>
      <c r="D240" s="57" t="s">
        <v>144</v>
      </c>
      <c r="E240" s="141">
        <v>1154760208.74</v>
      </c>
      <c r="F240" s="4" t="s">
        <v>829</v>
      </c>
      <c r="G240" s="951">
        <v>43973</v>
      </c>
      <c r="H240" s="207">
        <v>852687174</v>
      </c>
      <c r="I240" s="80">
        <f>[25]IPC!$S$13/78.05</f>
        <v>1.3542600896860988</v>
      </c>
      <c r="J240" s="78" t="s">
        <v>830</v>
      </c>
      <c r="K240" s="957">
        <f>+E240/I240</f>
        <v>852687174.00337744</v>
      </c>
      <c r="L240" s="915" t="s">
        <v>831</v>
      </c>
      <c r="N240" s="962">
        <f>+H240-K240+N239</f>
        <v>-5264133.93149806</v>
      </c>
    </row>
    <row r="241" spans="2:18" ht="15" x14ac:dyDescent="0.25">
      <c r="B241" s="178" t="s">
        <v>832</v>
      </c>
      <c r="C241" s="201" t="s">
        <v>51</v>
      </c>
      <c r="D241" s="57" t="s">
        <v>144</v>
      </c>
      <c r="E241" s="205">
        <v>1151045748.27</v>
      </c>
      <c r="F241" s="4" t="s">
        <v>833</v>
      </c>
      <c r="G241" s="951">
        <v>43998</v>
      </c>
      <c r="H241" s="207">
        <v>852687174</v>
      </c>
      <c r="I241" s="80">
        <f>[25]IPC!$S$14/78.05</f>
        <v>1.3499039077514414</v>
      </c>
      <c r="J241" s="78" t="s">
        <v>834</v>
      </c>
      <c r="K241" s="957">
        <f>+E241/I241</f>
        <v>852687173.99841964</v>
      </c>
      <c r="L241" s="915" t="s">
        <v>835</v>
      </c>
      <c r="N241" s="962">
        <f>+H241-K241+N240</f>
        <v>-5264133.9299177025</v>
      </c>
    </row>
    <row r="242" spans="2:18" ht="15" x14ac:dyDescent="0.25">
      <c r="B242" s="178" t="s">
        <v>836</v>
      </c>
      <c r="C242" s="201" t="s">
        <v>51</v>
      </c>
      <c r="D242" s="57" t="s">
        <v>144</v>
      </c>
      <c r="E242" s="205">
        <v>625016441</v>
      </c>
      <c r="F242" s="4" t="s">
        <v>837</v>
      </c>
      <c r="G242" s="951">
        <v>44026</v>
      </c>
      <c r="H242" s="207">
        <v>464728334</v>
      </c>
      <c r="I242" s="80">
        <f>[25]IPC!$S$15/78.05</f>
        <v>1.3449071108263935</v>
      </c>
      <c r="J242" s="78" t="s">
        <v>838</v>
      </c>
      <c r="K242" s="957">
        <f>+E242/I242</f>
        <v>464728334.0006668</v>
      </c>
      <c r="L242" s="915" t="s">
        <v>839</v>
      </c>
      <c r="N242" s="962">
        <f>+H242-K242+N241</f>
        <v>-5264133.9305844996</v>
      </c>
    </row>
    <row r="243" spans="2:18" ht="15" x14ac:dyDescent="0.25">
      <c r="B243" s="178" t="s">
        <v>1307</v>
      </c>
      <c r="C243" s="201" t="s">
        <v>51</v>
      </c>
      <c r="D243" s="57" t="s">
        <v>144</v>
      </c>
      <c r="E243" s="205">
        <v>625016441</v>
      </c>
      <c r="F243" s="4" t="s">
        <v>1306</v>
      </c>
      <c r="G243" s="951">
        <v>44068</v>
      </c>
      <c r="H243" s="207">
        <v>464728334</v>
      </c>
      <c r="I243" s="80">
        <f>[25]IPC!$S$16/78.05</f>
        <v>1.3449071108263935</v>
      </c>
      <c r="J243" s="78" t="s">
        <v>1305</v>
      </c>
      <c r="K243" s="957">
        <f>+E243/I243</f>
        <v>464728334.0006668</v>
      </c>
      <c r="L243" s="915" t="s">
        <v>1304</v>
      </c>
      <c r="M243" s="1" t="s">
        <v>1303</v>
      </c>
      <c r="N243" s="962">
        <f>+H243-K243+N242</f>
        <v>-5264133.9312512968</v>
      </c>
    </row>
    <row r="244" spans="2:18" ht="15" x14ac:dyDescent="0.25">
      <c r="B244" s="178" t="s">
        <v>1302</v>
      </c>
      <c r="C244" s="201" t="s">
        <v>51</v>
      </c>
      <c r="D244" s="57" t="s">
        <v>144</v>
      </c>
      <c r="E244" s="205">
        <v>624956989.61000001</v>
      </c>
      <c r="F244" s="4" t="s">
        <v>1301</v>
      </c>
      <c r="G244" s="951">
        <v>44088</v>
      </c>
      <c r="H244" s="207">
        <v>464728334</v>
      </c>
      <c r="I244" s="80">
        <f>[25]IPC!$S$17/78.05</f>
        <v>1.3447789878283152</v>
      </c>
      <c r="J244" s="78" t="s">
        <v>1300</v>
      </c>
      <c r="K244" s="957">
        <f>+E244/I244</f>
        <v>464728401.66787827</v>
      </c>
      <c r="L244" s="915" t="s">
        <v>1299</v>
      </c>
      <c r="M244" s="1" t="s">
        <v>1298</v>
      </c>
      <c r="N244" s="56"/>
    </row>
    <row r="245" spans="2:18" ht="15" x14ac:dyDescent="0.25">
      <c r="B245" s="178" t="s">
        <v>1297</v>
      </c>
      <c r="C245" s="201" t="s">
        <v>51</v>
      </c>
      <c r="D245" s="57" t="s">
        <v>144</v>
      </c>
      <c r="E245" s="205">
        <v>624956898.61000001</v>
      </c>
      <c r="F245" s="4" t="s">
        <v>1296</v>
      </c>
      <c r="G245" s="951">
        <v>44118</v>
      </c>
      <c r="H245" s="207">
        <v>464728334</v>
      </c>
      <c r="I245" s="80">
        <f>[25]IPC!$S$18/78.05</f>
        <v>1.3490070467648945</v>
      </c>
      <c r="J245" s="78" t="s">
        <v>1295</v>
      </c>
      <c r="K245" s="957">
        <f>+E245/I245</f>
        <v>463271782.09241611</v>
      </c>
      <c r="L245" s="915" t="s">
        <v>1294</v>
      </c>
      <c r="M245" s="1" t="s">
        <v>1293</v>
      </c>
    </row>
    <row r="246" spans="2:18" ht="15" x14ac:dyDescent="0.25">
      <c r="B246" s="178"/>
      <c r="C246" s="201"/>
      <c r="D246" s="57"/>
      <c r="E246" s="205"/>
      <c r="F246" s="4" t="s">
        <v>620</v>
      </c>
      <c r="G246" s="951"/>
      <c r="H246" s="207"/>
      <c r="I246" s="80"/>
      <c r="J246" s="78"/>
      <c r="K246" s="957"/>
      <c r="L246" s="915"/>
    </row>
    <row r="247" spans="2:18" s="142" customFormat="1" ht="15" x14ac:dyDescent="0.25">
      <c r="B247" s="174" t="s">
        <v>840</v>
      </c>
      <c r="C247" s="174"/>
      <c r="D247" s="58"/>
      <c r="E247" s="143">
        <f>SUM(E204:E244)</f>
        <v>43580672264.789436</v>
      </c>
      <c r="F247" s="956"/>
      <c r="G247" s="955"/>
      <c r="H247" s="960">
        <f>SUM(H204:H246)</f>
        <v>34261645510.98</v>
      </c>
      <c r="I247" s="144"/>
      <c r="J247" s="961"/>
      <c r="K247" s="960">
        <f>SUM(K204:K246)</f>
        <v>34265453160.671543</v>
      </c>
      <c r="L247" s="952">
        <f>+K247-H247</f>
        <v>3807649.6915435791</v>
      </c>
      <c r="M247" s="928"/>
      <c r="O247" s="59"/>
      <c r="P247" s="59"/>
      <c r="Q247" s="59"/>
      <c r="R247" s="59"/>
    </row>
    <row r="248" spans="2:18" ht="15" x14ac:dyDescent="0.25">
      <c r="B248" s="201"/>
      <c r="C248" s="201"/>
      <c r="D248" s="57"/>
      <c r="E248" s="205"/>
      <c r="F248" s="204"/>
      <c r="G248" s="951"/>
      <c r="H248" s="207"/>
      <c r="I248" s="80"/>
      <c r="J248" s="78"/>
      <c r="K248" s="206"/>
      <c r="L248" s="178"/>
      <c r="M248" s="56"/>
    </row>
    <row r="249" spans="2:18" ht="15" x14ac:dyDescent="0.25">
      <c r="B249" s="959" t="s">
        <v>841</v>
      </c>
      <c r="C249" s="201"/>
      <c r="D249" s="57"/>
      <c r="E249" s="205"/>
      <c r="F249" s="204"/>
      <c r="G249" s="951"/>
      <c r="H249" s="207"/>
      <c r="I249" s="80"/>
      <c r="J249" s="78"/>
      <c r="K249" s="206"/>
      <c r="L249" s="178"/>
      <c r="M249" s="56"/>
    </row>
    <row r="250" spans="2:18" ht="15" x14ac:dyDescent="0.25">
      <c r="B250" s="182" t="s">
        <v>842</v>
      </c>
      <c r="C250" s="201" t="s">
        <v>1292</v>
      </c>
      <c r="D250" s="57" t="s">
        <v>144</v>
      </c>
      <c r="E250" s="141">
        <v>496102</v>
      </c>
      <c r="F250" s="4" t="s">
        <v>843</v>
      </c>
      <c r="G250" s="951">
        <v>43432</v>
      </c>
      <c r="H250" s="207"/>
      <c r="I250" s="80">
        <f>142.67/111.82</f>
        <v>1.2758898229297084</v>
      </c>
      <c r="J250" s="78" t="s">
        <v>399</v>
      </c>
      <c r="K250" s="957">
        <f>+E250/I250</f>
        <v>388828.24448026915</v>
      </c>
      <c r="L250" s="915" t="s">
        <v>401</v>
      </c>
      <c r="M250" s="56"/>
    </row>
    <row r="251" spans="2:18" ht="29.25" x14ac:dyDescent="0.25">
      <c r="B251" s="176" t="s">
        <v>844</v>
      </c>
      <c r="C251" s="201" t="s">
        <v>1292</v>
      </c>
      <c r="D251" s="57" t="s">
        <v>144</v>
      </c>
      <c r="E251" s="141">
        <v>3773012.800566304</v>
      </c>
      <c r="F251" s="4" t="s">
        <v>845</v>
      </c>
      <c r="G251" s="951">
        <v>43748</v>
      </c>
      <c r="H251" s="207"/>
      <c r="I251" s="80">
        <f>103.26/111.82</f>
        <v>0.92344839921302102</v>
      </c>
      <c r="J251" s="78" t="s">
        <v>544</v>
      </c>
      <c r="K251" s="958">
        <v>2851865.67</v>
      </c>
      <c r="L251" s="915" t="s">
        <v>846</v>
      </c>
      <c r="M251" s="56"/>
    </row>
    <row r="252" spans="2:18" ht="15" x14ac:dyDescent="0.25">
      <c r="B252" s="176" t="s">
        <v>847</v>
      </c>
      <c r="C252" s="201" t="s">
        <v>1292</v>
      </c>
      <c r="D252" s="57" t="s">
        <v>144</v>
      </c>
      <c r="E252" s="141">
        <v>389605</v>
      </c>
      <c r="F252" s="4"/>
      <c r="G252" s="951">
        <v>43935</v>
      </c>
      <c r="H252" s="207"/>
      <c r="I252" s="80">
        <f>105.53/78.05</f>
        <v>1.35208199871877</v>
      </c>
      <c r="J252" s="78" t="s">
        <v>826</v>
      </c>
      <c r="K252" s="957">
        <f>+E252/I252</f>
        <v>288151.90230266278</v>
      </c>
      <c r="L252" s="915" t="s">
        <v>848</v>
      </c>
      <c r="M252" s="56"/>
    </row>
    <row r="253" spans="2:18" s="142" customFormat="1" ht="15" x14ac:dyDescent="0.25">
      <c r="B253" s="174" t="s">
        <v>849</v>
      </c>
      <c r="C253" s="174"/>
      <c r="D253" s="58"/>
      <c r="E253" s="143">
        <f>SUM(E250:E252)</f>
        <v>4658719.8005663045</v>
      </c>
      <c r="F253" s="956"/>
      <c r="G253" s="955"/>
      <c r="H253" s="954">
        <f>SUM(H250:H252)</f>
        <v>0</v>
      </c>
      <c r="I253" s="143"/>
      <c r="J253" s="143"/>
      <c r="K253" s="953">
        <f>SUM(K250:K252)</f>
        <v>3528845.8167829318</v>
      </c>
      <c r="L253" s="952">
        <f>+K253-H253</f>
        <v>3528845.8167829318</v>
      </c>
      <c r="M253" s="928"/>
      <c r="O253" s="59"/>
      <c r="P253" s="59"/>
      <c r="Q253" s="59"/>
      <c r="R253" s="59"/>
    </row>
    <row r="254" spans="2:18" s="142" customFormat="1" ht="15" x14ac:dyDescent="0.25">
      <c r="B254" s="174" t="s">
        <v>850</v>
      </c>
      <c r="C254" s="174"/>
      <c r="D254" s="58"/>
      <c r="E254" s="143">
        <f>+E247+E253</f>
        <v>43585330984.590004</v>
      </c>
      <c r="F254" s="956"/>
      <c r="G254" s="955"/>
      <c r="H254" s="954">
        <f>+H247+H253</f>
        <v>34261645510.98</v>
      </c>
      <c r="I254" s="143"/>
      <c r="J254" s="143"/>
      <c r="K254" s="953">
        <f>+K247+K253</f>
        <v>34268982006.488327</v>
      </c>
      <c r="L254" s="952">
        <f>+K254-H254</f>
        <v>7336495.5083274841</v>
      </c>
      <c r="M254" s="928"/>
      <c r="O254" s="59"/>
      <c r="P254" s="59"/>
      <c r="Q254" s="59"/>
      <c r="R254" s="59"/>
    </row>
    <row r="255" spans="2:18" ht="15" x14ac:dyDescent="0.25">
      <c r="B255" s="178"/>
      <c r="C255" s="201"/>
      <c r="D255" s="57"/>
      <c r="E255" s="205"/>
      <c r="F255" s="204"/>
      <c r="G255" s="951"/>
      <c r="H255" s="207"/>
      <c r="I255" s="80"/>
      <c r="J255" s="78"/>
      <c r="K255" s="206"/>
      <c r="L255" s="178"/>
      <c r="M255" s="56"/>
    </row>
    <row r="256" spans="2:18" ht="15" x14ac:dyDescent="0.25">
      <c r="B256" s="178"/>
      <c r="C256" s="201"/>
      <c r="D256" s="57"/>
      <c r="E256" s="205"/>
      <c r="F256" s="204"/>
      <c r="G256" s="951"/>
      <c r="H256" s="207"/>
      <c r="I256" s="80"/>
      <c r="J256" s="78"/>
      <c r="K256" s="206"/>
      <c r="L256" s="178"/>
      <c r="M256" s="56"/>
    </row>
    <row r="257" spans="1:18" x14ac:dyDescent="0.2">
      <c r="B257" s="927"/>
      <c r="C257" s="927"/>
      <c r="D257" s="56"/>
      <c r="E257" s="56"/>
      <c r="F257" s="56"/>
      <c r="G257" s="927"/>
      <c r="H257" s="926"/>
      <c r="I257" s="56"/>
      <c r="J257" s="56"/>
      <c r="K257" s="56"/>
      <c r="L257" s="56"/>
      <c r="M257" s="56"/>
    </row>
    <row r="258" spans="1:18" ht="15" x14ac:dyDescent="0.2">
      <c r="A258" s="1" t="s">
        <v>563</v>
      </c>
      <c r="B258" s="177" t="s">
        <v>311</v>
      </c>
      <c r="C258" s="177"/>
      <c r="D258" s="924"/>
      <c r="E258" s="924"/>
      <c r="F258" s="924"/>
      <c r="G258" s="177"/>
      <c r="H258" s="925"/>
      <c r="I258" s="924"/>
      <c r="J258" s="924"/>
      <c r="K258" s="924"/>
      <c r="L258" s="924"/>
      <c r="M258" s="56"/>
    </row>
    <row r="259" spans="1:18" s="181" customFormat="1" ht="15" x14ac:dyDescent="0.2">
      <c r="B259" s="184" t="s">
        <v>131</v>
      </c>
      <c r="C259" s="185" t="s">
        <v>132</v>
      </c>
      <c r="D259" s="185" t="s">
        <v>133</v>
      </c>
      <c r="E259" s="707" t="s">
        <v>134</v>
      </c>
      <c r="F259" s="708"/>
      <c r="G259" s="707" t="s">
        <v>135</v>
      </c>
      <c r="H259" s="709"/>
      <c r="I259" s="709"/>
      <c r="J259" s="709"/>
      <c r="K259" s="708"/>
      <c r="L259" s="186" t="s">
        <v>97</v>
      </c>
      <c r="M259" s="186" t="s">
        <v>1290</v>
      </c>
      <c r="O259" s="923"/>
      <c r="P259" s="923"/>
      <c r="Q259" s="923"/>
      <c r="R259" s="923"/>
    </row>
    <row r="260" spans="1:18" ht="45" x14ac:dyDescent="0.2">
      <c r="B260" s="184"/>
      <c r="C260" s="185"/>
      <c r="D260" s="922"/>
      <c r="E260" s="28" t="s">
        <v>136</v>
      </c>
      <c r="F260" s="28" t="s">
        <v>137</v>
      </c>
      <c r="G260" s="187" t="s">
        <v>760</v>
      </c>
      <c r="H260" s="921" t="s">
        <v>138</v>
      </c>
      <c r="I260" s="28" t="s">
        <v>139</v>
      </c>
      <c r="J260" s="187" t="s">
        <v>140</v>
      </c>
      <c r="K260" s="28" t="s">
        <v>141</v>
      </c>
      <c r="L260" s="920"/>
      <c r="M260" s="56"/>
    </row>
    <row r="261" spans="1:18" ht="15" x14ac:dyDescent="0.2">
      <c r="B261" s="178" t="s">
        <v>142</v>
      </c>
      <c r="C261" s="200" t="s">
        <v>22</v>
      </c>
      <c r="D261" s="57" t="s">
        <v>144</v>
      </c>
      <c r="E261" s="183">
        <v>15367645546</v>
      </c>
      <c r="F261" s="950" t="s">
        <v>312</v>
      </c>
      <c r="G261" s="200" t="s">
        <v>286</v>
      </c>
      <c r="H261" s="917">
        <v>12478470154</v>
      </c>
      <c r="I261" s="41">
        <f>137.71/111.82</f>
        <v>1.2315328206045431</v>
      </c>
      <c r="J261" s="32" t="s">
        <v>233</v>
      </c>
      <c r="K261" s="52">
        <f>+E261/I261</f>
        <v>12478470154.336794</v>
      </c>
      <c r="L261" s="915" t="s">
        <v>226</v>
      </c>
      <c r="M261" s="56"/>
    </row>
    <row r="262" spans="1:18" ht="15" hidden="1" x14ac:dyDescent="0.2">
      <c r="B262" s="178"/>
      <c r="C262" s="201"/>
      <c r="D262" s="57"/>
      <c r="E262" s="202"/>
      <c r="F262" s="180"/>
      <c r="G262" s="200"/>
      <c r="H262" s="917"/>
      <c r="I262" s="41"/>
      <c r="J262" s="32"/>
      <c r="K262" s="203"/>
      <c r="L262" s="178"/>
      <c r="M262" s="56"/>
    </row>
    <row r="263" spans="1:18" ht="15" hidden="1" x14ac:dyDescent="0.2">
      <c r="B263" s="178"/>
      <c r="C263" s="201"/>
      <c r="D263" s="57"/>
      <c r="E263" s="202"/>
      <c r="F263" s="180"/>
      <c r="G263" s="200"/>
      <c r="H263" s="917"/>
      <c r="I263" s="41"/>
      <c r="J263" s="32"/>
      <c r="K263" s="203"/>
      <c r="L263" s="178"/>
      <c r="M263" s="56"/>
    </row>
    <row r="264" spans="1:18" hidden="1" x14ac:dyDescent="0.2">
      <c r="B264" s="927"/>
      <c r="C264" s="927"/>
      <c r="D264" s="56"/>
      <c r="E264" s="56"/>
      <c r="F264" s="56"/>
      <c r="G264" s="927"/>
      <c r="H264" s="926"/>
      <c r="I264" s="56"/>
      <c r="J264" s="56"/>
      <c r="K264" s="56"/>
      <c r="L264" s="56"/>
      <c r="M264" s="56"/>
    </row>
    <row r="265" spans="1:18" hidden="1" x14ac:dyDescent="0.2">
      <c r="B265" s="927"/>
      <c r="C265" s="927"/>
      <c r="D265" s="56"/>
      <c r="E265" s="56"/>
      <c r="F265" s="56"/>
      <c r="G265" s="927"/>
      <c r="H265" s="926"/>
      <c r="I265" s="56"/>
      <c r="J265" s="56"/>
      <c r="K265" s="56"/>
      <c r="L265" s="56"/>
      <c r="M265" s="56"/>
    </row>
    <row r="266" spans="1:18" hidden="1" x14ac:dyDescent="0.2">
      <c r="B266" s="927"/>
      <c r="C266" s="927"/>
      <c r="D266" s="56"/>
      <c r="E266" s="56"/>
      <c r="F266" s="56"/>
      <c r="G266" s="927"/>
      <c r="H266" s="926"/>
      <c r="I266" s="56"/>
      <c r="J266" s="56"/>
      <c r="K266" s="56"/>
      <c r="L266" s="56"/>
      <c r="M266" s="56"/>
    </row>
    <row r="267" spans="1:18" ht="15" customHeight="1" x14ac:dyDescent="0.2">
      <c r="B267" s="949" t="s">
        <v>313</v>
      </c>
      <c r="C267" s="948"/>
      <c r="D267" s="948"/>
      <c r="E267" s="948"/>
      <c r="F267" s="948"/>
      <c r="G267" s="948"/>
      <c r="H267" s="948"/>
      <c r="I267" s="948"/>
      <c r="J267" s="948"/>
      <c r="K267" s="948"/>
      <c r="L267" s="948"/>
      <c r="M267" s="947"/>
    </row>
    <row r="268" spans="1:18" ht="14.25" customHeight="1" x14ac:dyDescent="0.2">
      <c r="B268" s="946"/>
      <c r="C268" s="945"/>
      <c r="D268" s="945"/>
      <c r="E268" s="945"/>
      <c r="F268" s="945"/>
      <c r="G268" s="945"/>
      <c r="H268" s="945"/>
      <c r="I268" s="945"/>
      <c r="J268" s="945"/>
      <c r="K268" s="945"/>
      <c r="L268" s="945"/>
      <c r="M268" s="944"/>
    </row>
    <row r="269" spans="1:18" ht="15" x14ac:dyDescent="0.2">
      <c r="A269" s="1" t="s">
        <v>559</v>
      </c>
      <c r="B269" s="177" t="s">
        <v>314</v>
      </c>
      <c r="C269" s="177"/>
      <c r="D269" s="924"/>
      <c r="E269" s="924"/>
      <c r="F269" s="924"/>
      <c r="G269" s="177"/>
      <c r="H269" s="925"/>
      <c r="I269" s="924"/>
      <c r="J269" s="924"/>
      <c r="K269" s="924"/>
      <c r="L269" s="924"/>
      <c r="M269" s="56"/>
    </row>
    <row r="270" spans="1:18" s="181" customFormat="1" ht="15" x14ac:dyDescent="0.2">
      <c r="B270" s="184" t="s">
        <v>131</v>
      </c>
      <c r="C270" s="185" t="s">
        <v>132</v>
      </c>
      <c r="D270" s="185" t="s">
        <v>133</v>
      </c>
      <c r="E270" s="707" t="s">
        <v>134</v>
      </c>
      <c r="F270" s="708"/>
      <c r="G270" s="707" t="s">
        <v>135</v>
      </c>
      <c r="H270" s="709"/>
      <c r="I270" s="709"/>
      <c r="J270" s="709"/>
      <c r="K270" s="708"/>
      <c r="L270" s="186" t="s">
        <v>97</v>
      </c>
      <c r="M270" s="186" t="s">
        <v>1290</v>
      </c>
      <c r="O270" s="923"/>
      <c r="P270" s="923"/>
      <c r="Q270" s="923"/>
      <c r="R270" s="923"/>
    </row>
    <row r="271" spans="1:18" ht="45" x14ac:dyDescent="0.2">
      <c r="B271" s="184"/>
      <c r="C271" s="185"/>
      <c r="D271" s="922"/>
      <c r="E271" s="28" t="s">
        <v>136</v>
      </c>
      <c r="F271" s="28" t="s">
        <v>137</v>
      </c>
      <c r="G271" s="187" t="s">
        <v>760</v>
      </c>
      <c r="H271" s="921" t="s">
        <v>138</v>
      </c>
      <c r="I271" s="28" t="s">
        <v>139</v>
      </c>
      <c r="J271" s="187" t="s">
        <v>140</v>
      </c>
      <c r="K271" s="28" t="s">
        <v>141</v>
      </c>
      <c r="L271" s="920"/>
      <c r="M271" s="56"/>
    </row>
    <row r="272" spans="1:18" ht="28.5" x14ac:dyDescent="0.2">
      <c r="B272" s="178" t="s">
        <v>142</v>
      </c>
      <c r="C272" s="180" t="s">
        <v>851</v>
      </c>
      <c r="D272" s="57" t="s">
        <v>144</v>
      </c>
      <c r="E272" s="198">
        <v>3039215719</v>
      </c>
      <c r="F272" s="937" t="s">
        <v>852</v>
      </c>
      <c r="G272" s="208" t="s">
        <v>315</v>
      </c>
      <c r="H272" s="940">
        <v>2456948393</v>
      </c>
      <c r="I272" s="41">
        <f>138.32/111.82</f>
        <v>1.2369880164550171</v>
      </c>
      <c r="J272" s="82" t="s">
        <v>415</v>
      </c>
      <c r="K272" s="199">
        <f>+E272/I272</f>
        <v>2456948392.8468766</v>
      </c>
      <c r="L272" s="915" t="s">
        <v>316</v>
      </c>
      <c r="M272" s="56"/>
    </row>
    <row r="273" spans="2:15" ht="14.25" x14ac:dyDescent="0.2">
      <c r="B273" s="178" t="s">
        <v>146</v>
      </c>
      <c r="C273" s="180" t="s">
        <v>851</v>
      </c>
      <c r="D273" s="57" t="s">
        <v>144</v>
      </c>
      <c r="E273" s="198">
        <f>11645347+3039215719</f>
        <v>3050861066</v>
      </c>
      <c r="F273" s="937" t="s">
        <v>853</v>
      </c>
      <c r="G273" s="208" t="s">
        <v>317</v>
      </c>
      <c r="H273" s="940">
        <v>2456948393</v>
      </c>
      <c r="I273" s="41">
        <f>138.85/111.82</f>
        <v>1.2417277767841173</v>
      </c>
      <c r="J273" s="943" t="s">
        <v>301</v>
      </c>
      <c r="K273" s="199">
        <f>+E273/I273</f>
        <v>2456948393.230969</v>
      </c>
      <c r="L273" s="915" t="s">
        <v>316</v>
      </c>
      <c r="M273" s="56"/>
    </row>
    <row r="274" spans="2:15" ht="14.25" x14ac:dyDescent="0.2">
      <c r="B274" s="178" t="s">
        <v>147</v>
      </c>
      <c r="C274" s="180" t="s">
        <v>851</v>
      </c>
      <c r="D274" s="57" t="s">
        <v>144</v>
      </c>
      <c r="E274" s="198">
        <v>3069977012</v>
      </c>
      <c r="F274" s="937" t="s">
        <v>854</v>
      </c>
      <c r="G274" s="208">
        <v>43150</v>
      </c>
      <c r="H274" s="940">
        <v>2456948393</v>
      </c>
      <c r="I274" s="41">
        <f>139.72/111.82</f>
        <v>1.2495081380790556</v>
      </c>
      <c r="J274" s="79" t="s">
        <v>318</v>
      </c>
      <c r="K274" s="199">
        <f>+E274/I274</f>
        <v>2456948393.0850272</v>
      </c>
      <c r="L274" s="915" t="s">
        <v>316</v>
      </c>
      <c r="M274" s="56"/>
    </row>
    <row r="275" spans="2:15" ht="14.25" x14ac:dyDescent="0.2">
      <c r="B275" s="178" t="s">
        <v>148</v>
      </c>
      <c r="C275" s="180" t="s">
        <v>851</v>
      </c>
      <c r="D275" s="57" t="s">
        <v>144</v>
      </c>
      <c r="E275" s="198">
        <v>3069977012</v>
      </c>
      <c r="F275" s="937" t="s">
        <v>855</v>
      </c>
      <c r="G275" s="208">
        <v>43157</v>
      </c>
      <c r="H275" s="940">
        <v>2456948393</v>
      </c>
      <c r="I275" s="41">
        <f>139.72/111.82</f>
        <v>1.2495081380790556</v>
      </c>
      <c r="J275" s="79" t="s">
        <v>319</v>
      </c>
      <c r="K275" s="199">
        <f>+E275/I275</f>
        <v>2456948393.0850272</v>
      </c>
      <c r="L275" s="915" t="s">
        <v>283</v>
      </c>
      <c r="M275" s="56"/>
    </row>
    <row r="276" spans="2:15" ht="14.25" x14ac:dyDescent="0.2">
      <c r="B276" s="189" t="s">
        <v>149</v>
      </c>
      <c r="C276" s="190" t="s">
        <v>851</v>
      </c>
      <c r="D276" s="60" t="s">
        <v>144</v>
      </c>
      <c r="E276" s="199">
        <v>3091729640</v>
      </c>
      <c r="F276" s="192" t="s">
        <v>856</v>
      </c>
      <c r="G276" s="935">
        <v>43182</v>
      </c>
      <c r="H276" s="940">
        <v>2456948393</v>
      </c>
      <c r="I276" s="77">
        <f>140.71/111.82</f>
        <v>1.2583616526560546</v>
      </c>
      <c r="J276" s="79" t="s">
        <v>310</v>
      </c>
      <c r="K276" s="199">
        <f>+E276/I276</f>
        <v>2456948392.7567334</v>
      </c>
      <c r="L276" s="933" t="s">
        <v>283</v>
      </c>
      <c r="M276" s="56"/>
      <c r="O276" s="942"/>
    </row>
    <row r="277" spans="2:15" ht="14.25" x14ac:dyDescent="0.2">
      <c r="B277" s="178" t="s">
        <v>150</v>
      </c>
      <c r="C277" s="180" t="s">
        <v>851</v>
      </c>
      <c r="D277" s="57" t="s">
        <v>144</v>
      </c>
      <c r="E277" s="198">
        <f>3099200240+14282029</f>
        <v>3113482269</v>
      </c>
      <c r="F277" s="937" t="s">
        <v>857</v>
      </c>
      <c r="G277" s="208">
        <v>43237</v>
      </c>
      <c r="H277" s="940">
        <v>2456948393</v>
      </c>
      <c r="I277" s="77">
        <f>141.7/111.82</f>
        <v>1.2672151672330532</v>
      </c>
      <c r="J277" s="79" t="s">
        <v>359</v>
      </c>
      <c r="K277" s="199">
        <f>+E277/I277</f>
        <v>2456948393.2221594</v>
      </c>
      <c r="L277" s="915" t="s">
        <v>283</v>
      </c>
      <c r="M277" s="56"/>
      <c r="O277" s="941"/>
    </row>
    <row r="278" spans="2:15" ht="14.25" x14ac:dyDescent="0.2">
      <c r="B278" s="178" t="s">
        <v>151</v>
      </c>
      <c r="C278" s="180" t="s">
        <v>851</v>
      </c>
      <c r="D278" s="57" t="s">
        <v>144</v>
      </c>
      <c r="E278" s="198">
        <v>3113482269</v>
      </c>
      <c r="F278" s="937" t="s">
        <v>858</v>
      </c>
      <c r="G278" s="208">
        <v>43249</v>
      </c>
      <c r="H278" s="940">
        <v>2456948393</v>
      </c>
      <c r="I278" s="77">
        <f>141.7/111.82</f>
        <v>1.2672151672330532</v>
      </c>
      <c r="J278" s="79" t="s">
        <v>360</v>
      </c>
      <c r="K278" s="199">
        <f>+E278/I278</f>
        <v>2456948393.2221594</v>
      </c>
      <c r="L278" s="915" t="s">
        <v>283</v>
      </c>
      <c r="M278" s="56"/>
    </row>
    <row r="279" spans="2:15" ht="14.25" x14ac:dyDescent="0.2">
      <c r="B279" s="178" t="s">
        <v>152</v>
      </c>
      <c r="C279" s="180" t="s">
        <v>851</v>
      </c>
      <c r="D279" s="57" t="s">
        <v>144</v>
      </c>
      <c r="E279" s="198">
        <v>3126226233</v>
      </c>
      <c r="F279" s="937" t="s">
        <v>859</v>
      </c>
      <c r="G279" s="208">
        <v>43305</v>
      </c>
      <c r="H279" s="940">
        <v>2456948393</v>
      </c>
      <c r="I279" s="77">
        <f>142.28/111.82</f>
        <v>1.272402074763012</v>
      </c>
      <c r="J279" s="79" t="s">
        <v>379</v>
      </c>
      <c r="K279" s="199">
        <f>+E279/I279</f>
        <v>2456948393.1266518</v>
      </c>
      <c r="L279" s="915" t="s">
        <v>316</v>
      </c>
      <c r="M279" s="56"/>
    </row>
    <row r="280" spans="2:15" ht="14.25" x14ac:dyDescent="0.2">
      <c r="B280" s="178" t="s">
        <v>227</v>
      </c>
      <c r="C280" s="180" t="s">
        <v>851</v>
      </c>
      <c r="D280" s="57" t="s">
        <v>144</v>
      </c>
      <c r="E280" s="198">
        <v>3126226233</v>
      </c>
      <c r="F280" s="937" t="s">
        <v>860</v>
      </c>
      <c r="G280" s="208">
        <v>43313</v>
      </c>
      <c r="H280" s="940">
        <v>2456948393</v>
      </c>
      <c r="I280" s="77">
        <f>142.28/111.82</f>
        <v>1.272402074763012</v>
      </c>
      <c r="J280" s="79" t="s">
        <v>379</v>
      </c>
      <c r="K280" s="199">
        <f>+E280/I280</f>
        <v>2456948393.1266518</v>
      </c>
      <c r="L280" s="915" t="s">
        <v>283</v>
      </c>
      <c r="M280" s="56"/>
    </row>
    <row r="281" spans="2:15" ht="28.5" x14ac:dyDescent="0.2">
      <c r="B281" s="189" t="s">
        <v>228</v>
      </c>
      <c r="C281" s="190" t="s">
        <v>851</v>
      </c>
      <c r="D281" s="60" t="s">
        <v>144</v>
      </c>
      <c r="E281" s="199">
        <v>3122051486</v>
      </c>
      <c r="F281" s="192" t="s">
        <v>861</v>
      </c>
      <c r="G281" s="935">
        <v>43353</v>
      </c>
      <c r="H281" s="940">
        <v>2456948393</v>
      </c>
      <c r="I281" s="77">
        <f>142.27/111.82</f>
        <v>1.2723126453228404</v>
      </c>
      <c r="J281" s="79" t="s">
        <v>389</v>
      </c>
      <c r="K281" s="199">
        <f>+E281/I281</f>
        <v>2453839861.9843955</v>
      </c>
      <c r="L281" s="915" t="s">
        <v>862</v>
      </c>
      <c r="M281" s="56"/>
    </row>
    <row r="282" spans="2:15" ht="14.25" x14ac:dyDescent="0.2">
      <c r="B282" s="178" t="s">
        <v>229</v>
      </c>
      <c r="C282" s="180" t="s">
        <v>851</v>
      </c>
      <c r="D282" s="57" t="s">
        <v>144</v>
      </c>
      <c r="E282" s="198">
        <v>3131060150</v>
      </c>
      <c r="F282" s="937" t="s">
        <v>863</v>
      </c>
      <c r="G282" s="208">
        <v>43384</v>
      </c>
      <c r="H282" s="940">
        <v>2456948393</v>
      </c>
      <c r="I282" s="77">
        <f>142.5/111.82</f>
        <v>1.2743695224467895</v>
      </c>
      <c r="J282" s="79" t="s">
        <v>397</v>
      </c>
      <c r="K282" s="199">
        <f>+E282/I282</f>
        <v>2456948392.7929826</v>
      </c>
      <c r="L282" s="915" t="s">
        <v>283</v>
      </c>
      <c r="M282" s="56"/>
    </row>
    <row r="283" spans="2:15" ht="14.25" x14ac:dyDescent="0.2">
      <c r="B283" s="178" t="s">
        <v>230</v>
      </c>
      <c r="C283" s="180" t="s">
        <v>851</v>
      </c>
      <c r="D283" s="57" t="s">
        <v>144</v>
      </c>
      <c r="E283" s="198">
        <v>3131060150</v>
      </c>
      <c r="F283" s="937" t="s">
        <v>864</v>
      </c>
      <c r="G283" s="208">
        <v>43384</v>
      </c>
      <c r="H283" s="940">
        <v>2456948393</v>
      </c>
      <c r="I283" s="77">
        <f>142.5/111.82</f>
        <v>1.2743695224467895</v>
      </c>
      <c r="J283" s="79" t="s">
        <v>397</v>
      </c>
      <c r="K283" s="199">
        <f>+E283/I283</f>
        <v>2456948392.7929826</v>
      </c>
      <c r="L283" s="915" t="s">
        <v>283</v>
      </c>
      <c r="M283" s="56"/>
    </row>
    <row r="284" spans="2:15" ht="14.25" x14ac:dyDescent="0.2">
      <c r="B284" s="178"/>
      <c r="C284" s="180" t="s">
        <v>851</v>
      </c>
      <c r="D284" s="57" t="s">
        <v>144</v>
      </c>
      <c r="E284" s="198">
        <v>4008101</v>
      </c>
      <c r="F284" s="937" t="s">
        <v>403</v>
      </c>
      <c r="G284" s="208">
        <v>43431</v>
      </c>
      <c r="H284" s="940"/>
      <c r="I284" s="77">
        <f>142.5/111.82</f>
        <v>1.2743695224467895</v>
      </c>
      <c r="J284" s="79" t="s">
        <v>404</v>
      </c>
      <c r="K284" s="199">
        <f>+E284/I284</f>
        <v>3145163.8864561403</v>
      </c>
      <c r="L284" s="915" t="s">
        <v>405</v>
      </c>
      <c r="M284" s="56"/>
    </row>
    <row r="285" spans="2:15" ht="14.25" x14ac:dyDescent="0.2">
      <c r="B285" s="178" t="s">
        <v>231</v>
      </c>
      <c r="C285" s="180" t="s">
        <v>851</v>
      </c>
      <c r="D285" s="57" t="s">
        <v>144</v>
      </c>
      <c r="E285" s="198">
        <v>3134795450</v>
      </c>
      <c r="F285" s="937" t="s">
        <v>865</v>
      </c>
      <c r="G285" s="208">
        <v>43432</v>
      </c>
      <c r="H285" s="940">
        <v>2456948393</v>
      </c>
      <c r="I285" s="77">
        <f>142.67/111.82</f>
        <v>1.2758898229297084</v>
      </c>
      <c r="J285" s="79" t="s">
        <v>404</v>
      </c>
      <c r="K285" s="199">
        <f>+E285/I285</f>
        <v>2456948392.9277353</v>
      </c>
      <c r="L285" s="915" t="s">
        <v>283</v>
      </c>
      <c r="M285" s="56"/>
    </row>
    <row r="286" spans="2:15" ht="14.25" x14ac:dyDescent="0.2">
      <c r="B286" s="178" t="s">
        <v>232</v>
      </c>
      <c r="C286" s="180" t="s">
        <v>851</v>
      </c>
      <c r="D286" s="57" t="s">
        <v>144</v>
      </c>
      <c r="E286" s="198">
        <v>3138530750</v>
      </c>
      <c r="F286" s="937" t="s">
        <v>866</v>
      </c>
      <c r="G286" s="208">
        <v>43444</v>
      </c>
      <c r="H286" s="940">
        <v>2456948393</v>
      </c>
      <c r="I286" s="77">
        <f>142.84/111.82</f>
        <v>1.2774101234126276</v>
      </c>
      <c r="J286" s="79" t="s">
        <v>406</v>
      </c>
      <c r="K286" s="199">
        <f>+E286/I286</f>
        <v>2456948393.0621672</v>
      </c>
      <c r="L286" s="915" t="s">
        <v>283</v>
      </c>
      <c r="M286" s="56"/>
    </row>
    <row r="287" spans="2:15" ht="14.25" x14ac:dyDescent="0.2">
      <c r="B287" s="178" t="s">
        <v>234</v>
      </c>
      <c r="C287" s="180" t="s">
        <v>851</v>
      </c>
      <c r="D287" s="57" t="s">
        <v>144</v>
      </c>
      <c r="E287" s="198">
        <v>3138530750</v>
      </c>
      <c r="F287" s="937" t="s">
        <v>867</v>
      </c>
      <c r="G287" s="208">
        <v>43444</v>
      </c>
      <c r="H287" s="940">
        <v>2456948393</v>
      </c>
      <c r="I287" s="77">
        <f>142.84/111.82</f>
        <v>1.2774101234126276</v>
      </c>
      <c r="J287" s="79" t="s">
        <v>406</v>
      </c>
      <c r="K287" s="199">
        <f>+E287/I287</f>
        <v>2456948393.0621672</v>
      </c>
      <c r="L287" s="915" t="s">
        <v>283</v>
      </c>
      <c r="M287" s="56"/>
    </row>
    <row r="288" spans="2:15" ht="14.25" x14ac:dyDescent="0.2">
      <c r="B288" s="178" t="s">
        <v>236</v>
      </c>
      <c r="C288" s="180" t="s">
        <v>851</v>
      </c>
      <c r="D288" s="57" t="s">
        <v>144</v>
      </c>
      <c r="E288" s="198">
        <v>3166875084</v>
      </c>
      <c r="F288" s="937" t="s">
        <v>868</v>
      </c>
      <c r="G288" s="208">
        <v>43507</v>
      </c>
      <c r="H288" s="940">
        <v>2456948393</v>
      </c>
      <c r="I288" s="77">
        <f>100.6/78.05</f>
        <v>1.2889173606662396</v>
      </c>
      <c r="J288" s="79" t="s">
        <v>418</v>
      </c>
      <c r="K288" s="199">
        <f>+E288/I288</f>
        <v>2457003979.1868787</v>
      </c>
      <c r="L288" s="915" t="s">
        <v>283</v>
      </c>
      <c r="M288" s="56"/>
    </row>
    <row r="289" spans="1:18" ht="14.25" x14ac:dyDescent="0.2">
      <c r="B289" s="178" t="s">
        <v>239</v>
      </c>
      <c r="C289" s="180" t="s">
        <v>851</v>
      </c>
      <c r="D289" s="57" t="s">
        <v>144</v>
      </c>
      <c r="E289" s="198">
        <v>7000000000</v>
      </c>
      <c r="F289" s="937" t="s">
        <v>869</v>
      </c>
      <c r="G289" s="208">
        <v>43550</v>
      </c>
      <c r="H289" s="940">
        <v>2456948393</v>
      </c>
      <c r="I289" s="77">
        <f>101.18/78.05</f>
        <v>1.2963484945547727</v>
      </c>
      <c r="J289" s="79" t="s">
        <v>425</v>
      </c>
      <c r="K289" s="199">
        <f>+E289/I289</f>
        <v>5399782565.7244511</v>
      </c>
      <c r="L289" s="915" t="s">
        <v>426</v>
      </c>
      <c r="M289" s="56"/>
    </row>
    <row r="290" spans="1:18" ht="15" x14ac:dyDescent="0.2">
      <c r="B290" s="178" t="s">
        <v>242</v>
      </c>
      <c r="C290" s="180" t="s">
        <v>851</v>
      </c>
      <c r="D290" s="57" t="s">
        <v>144</v>
      </c>
      <c r="E290" s="938"/>
      <c r="F290" s="937" t="s">
        <v>870</v>
      </c>
      <c r="G290" s="208"/>
      <c r="H290" s="940">
        <v>2456948393</v>
      </c>
      <c r="I290" s="77">
        <f>101.18/78.05</f>
        <v>1.2963484945547727</v>
      </c>
      <c r="J290" s="79"/>
      <c r="K290" s="199"/>
      <c r="L290" s="939" t="s">
        <v>482</v>
      </c>
      <c r="M290" s="56"/>
    </row>
    <row r="291" spans="1:18" ht="15" x14ac:dyDescent="0.2">
      <c r="B291" s="178" t="s">
        <v>320</v>
      </c>
      <c r="C291" s="180" t="s">
        <v>851</v>
      </c>
      <c r="D291" s="57" t="s">
        <v>144</v>
      </c>
      <c r="E291" s="938"/>
      <c r="F291" s="937" t="s">
        <v>871</v>
      </c>
      <c r="G291" s="208"/>
      <c r="H291" s="936">
        <v>1455974867</v>
      </c>
      <c r="I291" s="77">
        <f>101.18/78.05</f>
        <v>1.2963484945547727</v>
      </c>
      <c r="J291" s="79"/>
      <c r="K291" s="199"/>
      <c r="L291" s="939" t="s">
        <v>482</v>
      </c>
      <c r="M291" s="56"/>
    </row>
    <row r="292" spans="1:18" ht="15" x14ac:dyDescent="0.2">
      <c r="B292" s="178" t="s">
        <v>321</v>
      </c>
      <c r="C292" s="180" t="s">
        <v>851</v>
      </c>
      <c r="D292" s="57" t="s">
        <v>144</v>
      </c>
      <c r="E292" s="938">
        <v>6309098263</v>
      </c>
      <c r="F292" s="937" t="s">
        <v>872</v>
      </c>
      <c r="G292" s="208">
        <v>43612</v>
      </c>
      <c r="H292" s="936">
        <v>1455974867</v>
      </c>
      <c r="I292" s="77">
        <f>102.12/78.05</f>
        <v>1.3083920563741192</v>
      </c>
      <c r="J292" s="79" t="s">
        <v>481</v>
      </c>
      <c r="K292" s="199">
        <f>+E292/I292</f>
        <v>4822024279.5451431</v>
      </c>
      <c r="L292" s="915" t="s">
        <v>502</v>
      </c>
      <c r="M292" s="56"/>
    </row>
    <row r="293" spans="1:18" ht="15" x14ac:dyDescent="0.2">
      <c r="B293" s="178" t="s">
        <v>322</v>
      </c>
      <c r="C293" s="180" t="s">
        <v>851</v>
      </c>
      <c r="D293" s="57" t="s">
        <v>144</v>
      </c>
      <c r="E293" s="938"/>
      <c r="F293" s="937" t="s">
        <v>873</v>
      </c>
      <c r="G293" s="208"/>
      <c r="H293" s="936">
        <v>1455974867</v>
      </c>
      <c r="I293" s="77"/>
      <c r="J293" s="79"/>
      <c r="K293" s="199"/>
      <c r="L293" s="915" t="s">
        <v>283</v>
      </c>
      <c r="M293" s="56"/>
    </row>
    <row r="294" spans="1:18" ht="15" x14ac:dyDescent="0.2">
      <c r="B294" s="178" t="s">
        <v>323</v>
      </c>
      <c r="C294" s="180" t="s">
        <v>851</v>
      </c>
      <c r="D294" s="57" t="s">
        <v>144</v>
      </c>
      <c r="E294" s="938"/>
      <c r="F294" s="937" t="s">
        <v>874</v>
      </c>
      <c r="G294" s="208"/>
      <c r="H294" s="936">
        <v>1455974867</v>
      </c>
      <c r="I294" s="77"/>
      <c r="J294" s="79"/>
      <c r="K294" s="199"/>
      <c r="L294" s="915" t="s">
        <v>283</v>
      </c>
      <c r="M294" s="56"/>
    </row>
    <row r="295" spans="1:18" ht="15" x14ac:dyDescent="0.25">
      <c r="B295" s="189" t="s">
        <v>324</v>
      </c>
      <c r="C295" s="190" t="s">
        <v>851</v>
      </c>
      <c r="D295" s="60" t="s">
        <v>144</v>
      </c>
      <c r="E295" s="191">
        <v>2643821720</v>
      </c>
      <c r="F295" s="192" t="s">
        <v>875</v>
      </c>
      <c r="G295" s="935">
        <v>43650</v>
      </c>
      <c r="H295" s="934">
        <v>1455974867</v>
      </c>
      <c r="I295" s="77">
        <f>102.44/78.05</f>
        <v>1.3124919923126201</v>
      </c>
      <c r="J295" s="79" t="s">
        <v>503</v>
      </c>
      <c r="K295" s="199">
        <f>+E295/I295</f>
        <v>2014352647.8524013</v>
      </c>
      <c r="L295" s="933" t="s">
        <v>504</v>
      </c>
      <c r="M295" s="56"/>
    </row>
    <row r="296" spans="1:18" ht="15" x14ac:dyDescent="0.25">
      <c r="B296" s="189" t="s">
        <v>1291</v>
      </c>
      <c r="C296" s="190" t="s">
        <v>851</v>
      </c>
      <c r="D296" s="60" t="s">
        <v>144</v>
      </c>
      <c r="E296" s="191">
        <v>9754517</v>
      </c>
      <c r="F296" s="192" t="s">
        <v>875</v>
      </c>
      <c r="G296" s="935">
        <v>43658</v>
      </c>
      <c r="H296" s="934"/>
      <c r="I296" s="77">
        <f>102.71/78.05</f>
        <v>1.3159513132607303</v>
      </c>
      <c r="J296" s="79" t="s">
        <v>505</v>
      </c>
      <c r="K296" s="199">
        <f>+E296/I296</f>
        <v>7412521.194138837</v>
      </c>
      <c r="L296" s="933" t="s">
        <v>506</v>
      </c>
      <c r="M296" s="56"/>
    </row>
    <row r="297" spans="1:18" ht="15" x14ac:dyDescent="0.25">
      <c r="B297" s="189" t="s">
        <v>1291</v>
      </c>
      <c r="C297" s="190" t="s">
        <v>851</v>
      </c>
      <c r="D297" s="60" t="s">
        <v>144</v>
      </c>
      <c r="E297" s="191">
        <v>3518806545</v>
      </c>
      <c r="F297" s="192"/>
      <c r="G297" s="935">
        <v>43916</v>
      </c>
      <c r="H297" s="934"/>
      <c r="I297" s="77">
        <f>104.94/78.05</f>
        <v>1.3445227418321588</v>
      </c>
      <c r="J297" s="79" t="s">
        <v>876</v>
      </c>
      <c r="K297" s="199">
        <f>+E297/I297</f>
        <v>2617141707.9974275</v>
      </c>
      <c r="L297" s="933"/>
      <c r="M297" s="56"/>
    </row>
    <row r="298" spans="1:18" s="142" customFormat="1" x14ac:dyDescent="0.2">
      <c r="B298" s="193" t="s">
        <v>507</v>
      </c>
      <c r="C298" s="194"/>
      <c r="D298" s="145"/>
      <c r="E298" s="195">
        <f>SUM(E272:E296)</f>
        <v>65730763874</v>
      </c>
      <c r="F298" s="196"/>
      <c r="G298" s="932"/>
      <c r="H298" s="931">
        <f>SUM(H272:H296)</f>
        <v>51504945409</v>
      </c>
      <c r="I298" s="146"/>
      <c r="J298" s="147"/>
      <c r="K298" s="930">
        <f>SUM(K272:K297)</f>
        <v>54171980229.711578</v>
      </c>
      <c r="L298" s="929">
        <f>+K298-H298</f>
        <v>2667034820.7115784</v>
      </c>
      <c r="M298" s="928"/>
      <c r="O298" s="59"/>
      <c r="P298" s="59"/>
      <c r="Q298" s="59"/>
      <c r="R298" s="59"/>
    </row>
    <row r="299" spans="1:18" x14ac:dyDescent="0.2">
      <c r="B299" s="927"/>
      <c r="C299" s="927"/>
      <c r="D299" s="56"/>
      <c r="E299" s="56"/>
      <c r="F299" s="56"/>
      <c r="G299" s="927"/>
      <c r="H299" s="926"/>
      <c r="I299" s="56"/>
      <c r="J299" s="56"/>
      <c r="K299" s="56"/>
      <c r="L299" s="56"/>
      <c r="M299" s="56"/>
    </row>
    <row r="300" spans="1:18" ht="15" x14ac:dyDescent="0.2">
      <c r="A300" s="1" t="s">
        <v>564</v>
      </c>
      <c r="B300" s="177" t="s">
        <v>412</v>
      </c>
      <c r="C300" s="177"/>
      <c r="D300" s="924"/>
      <c r="E300" s="924"/>
      <c r="F300" s="924"/>
      <c r="G300" s="177"/>
      <c r="H300" s="925"/>
      <c r="I300" s="924"/>
      <c r="J300" s="924"/>
      <c r="K300" s="924"/>
      <c r="L300" s="924"/>
      <c r="M300" s="56"/>
    </row>
    <row r="301" spans="1:18" s="181" customFormat="1" ht="15" x14ac:dyDescent="0.2">
      <c r="B301" s="184" t="s">
        <v>131</v>
      </c>
      <c r="C301" s="185" t="s">
        <v>132</v>
      </c>
      <c r="D301" s="185" t="s">
        <v>133</v>
      </c>
      <c r="E301" s="707" t="s">
        <v>134</v>
      </c>
      <c r="F301" s="708"/>
      <c r="G301" s="707" t="s">
        <v>135</v>
      </c>
      <c r="H301" s="709"/>
      <c r="I301" s="709"/>
      <c r="J301" s="709"/>
      <c r="K301" s="708"/>
      <c r="L301" s="186" t="s">
        <v>97</v>
      </c>
      <c r="M301" s="186" t="s">
        <v>1290</v>
      </c>
      <c r="O301" s="923"/>
      <c r="P301" s="923"/>
      <c r="Q301" s="923"/>
      <c r="R301" s="923"/>
    </row>
    <row r="302" spans="1:18" ht="45" x14ac:dyDescent="0.2">
      <c r="B302" s="184"/>
      <c r="C302" s="185"/>
      <c r="D302" s="922"/>
      <c r="E302" s="28" t="s">
        <v>136</v>
      </c>
      <c r="F302" s="28" t="s">
        <v>137</v>
      </c>
      <c r="G302" s="187" t="s">
        <v>760</v>
      </c>
      <c r="H302" s="921" t="s">
        <v>138</v>
      </c>
      <c r="I302" s="187" t="s">
        <v>139</v>
      </c>
      <c r="J302" s="187" t="s">
        <v>140</v>
      </c>
      <c r="K302" s="28" t="s">
        <v>141</v>
      </c>
      <c r="L302" s="920"/>
      <c r="M302" s="56"/>
    </row>
    <row r="303" spans="1:18" ht="28.5" x14ac:dyDescent="0.2">
      <c r="B303" s="178" t="s">
        <v>1289</v>
      </c>
      <c r="C303" s="200" t="s">
        <v>877</v>
      </c>
      <c r="D303" s="57" t="s">
        <v>144</v>
      </c>
      <c r="E303" s="183">
        <v>13016958191</v>
      </c>
      <c r="F303" s="918">
        <v>43465</v>
      </c>
      <c r="G303" s="919">
        <v>43462</v>
      </c>
      <c r="H303" s="917">
        <v>10214287467</v>
      </c>
      <c r="I303" s="81">
        <f>142.84/111.82</f>
        <v>1.2774101234126276</v>
      </c>
      <c r="J303" s="82" t="s">
        <v>413</v>
      </c>
      <c r="K303" s="52">
        <f>+E303/I303</f>
        <v>10190116668.42355</v>
      </c>
      <c r="L303" s="915" t="s">
        <v>878</v>
      </c>
      <c r="M303" s="56"/>
    </row>
    <row r="304" spans="1:18" ht="15" x14ac:dyDescent="0.2">
      <c r="B304" s="178"/>
      <c r="C304" s="201" t="s">
        <v>877</v>
      </c>
      <c r="D304" s="57" t="s">
        <v>144</v>
      </c>
      <c r="E304" s="183">
        <v>30876023</v>
      </c>
      <c r="F304" s="918">
        <v>43465</v>
      </c>
      <c r="G304" s="919">
        <v>43469</v>
      </c>
      <c r="H304" s="917"/>
      <c r="I304" s="81">
        <f>142.84/111.82</f>
        <v>1.2774101234126276</v>
      </c>
      <c r="J304" s="82" t="s">
        <v>413</v>
      </c>
      <c r="K304" s="52">
        <f>+E304/I304</f>
        <v>24170798.738868661</v>
      </c>
      <c r="L304" s="915" t="s">
        <v>316</v>
      </c>
      <c r="M304" s="56"/>
    </row>
    <row r="305" spans="2:13" ht="15" x14ac:dyDescent="0.2">
      <c r="B305" s="178" t="s">
        <v>1288</v>
      </c>
      <c r="C305" s="201" t="s">
        <v>877</v>
      </c>
      <c r="D305" s="57" t="s">
        <v>144</v>
      </c>
      <c r="E305" s="183">
        <v>55856315730</v>
      </c>
      <c r="F305" s="918">
        <v>43830</v>
      </c>
      <c r="G305" s="209">
        <v>43829</v>
      </c>
      <c r="H305" s="917">
        <v>42105325891</v>
      </c>
      <c r="I305" s="97">
        <f>103.54/78.05</f>
        <v>1.3265855221012173</v>
      </c>
      <c r="J305" s="98" t="s">
        <v>565</v>
      </c>
      <c r="K305" s="916">
        <f>+E305/I305</f>
        <v>42105325890.733047</v>
      </c>
      <c r="L305" s="915" t="s">
        <v>566</v>
      </c>
      <c r="M305" s="56"/>
    </row>
  </sheetData>
  <mergeCells count="19">
    <mergeCell ref="G259:K259"/>
    <mergeCell ref="E270:F270"/>
    <mergeCell ref="G270:K270"/>
    <mergeCell ref="G182:K182"/>
    <mergeCell ref="O208:Q208"/>
    <mergeCell ref="E301:F301"/>
    <mergeCell ref="G301:K301"/>
    <mergeCell ref="E202:F202"/>
    <mergeCell ref="G202:K202"/>
    <mergeCell ref="B2:L2"/>
    <mergeCell ref="B267:M268"/>
    <mergeCell ref="E4:F4"/>
    <mergeCell ref="G4:K4"/>
    <mergeCell ref="E151:F151"/>
    <mergeCell ref="G151:K151"/>
    <mergeCell ref="E169:F169"/>
    <mergeCell ref="G169:K169"/>
    <mergeCell ref="E182:F182"/>
    <mergeCell ref="E259:F259"/>
  </mergeCells>
  <hyperlinks>
    <hyperlink ref="K251" r:id="rId1" display="..\..\Varios\2019-10-07 Cálculos incumplimiento fondeo Ambiental.xlsx" xr:uid="{1ADB18DC-30A7-4947-B77B-2E34B34D3969}"/>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81"/>
  <sheetViews>
    <sheetView view="pageBreakPreview" zoomScale="85" zoomScaleNormal="80" zoomScaleSheetLayoutView="85" workbookViewId="0">
      <selection activeCell="H80" sqref="H80:L81"/>
    </sheetView>
  </sheetViews>
  <sheetFormatPr baseColWidth="10" defaultColWidth="11.5703125" defaultRowHeight="15" x14ac:dyDescent="0.25"/>
  <cols>
    <col min="1" max="7" width="11.5703125" style="156"/>
    <col min="8" max="8" width="5.5703125" style="156" customWidth="1"/>
    <col min="9" max="9" width="19.7109375" style="156" customWidth="1"/>
    <col min="10" max="11" width="11.5703125" style="156"/>
    <col min="12" max="12" width="19.28515625" style="156" customWidth="1"/>
    <col min="13" max="16384" width="11.5703125" style="156"/>
  </cols>
  <sheetData>
    <row r="1" spans="2:13" ht="15" customHeight="1" x14ac:dyDescent="0.25">
      <c r="B1" s="710" t="s">
        <v>326</v>
      </c>
      <c r="C1" s="711"/>
      <c r="D1" s="711"/>
      <c r="E1" s="711"/>
      <c r="F1" s="711"/>
      <c r="G1" s="711"/>
      <c r="H1" s="711"/>
      <c r="I1" s="711"/>
      <c r="J1" s="711"/>
      <c r="K1" s="711"/>
      <c r="L1" s="712"/>
    </row>
    <row r="2" spans="2:13" ht="15" customHeight="1" x14ac:dyDescent="0.25">
      <c r="B2" s="713"/>
      <c r="C2" s="714"/>
      <c r="D2" s="714"/>
      <c r="E2" s="714"/>
      <c r="F2" s="714"/>
      <c r="G2" s="714"/>
      <c r="H2" s="714"/>
      <c r="I2" s="714"/>
      <c r="J2" s="714"/>
      <c r="K2" s="714"/>
      <c r="L2" s="715"/>
    </row>
    <row r="3" spans="2:13" ht="51.75" customHeight="1" x14ac:dyDescent="0.25">
      <c r="B3" s="716" t="s">
        <v>365</v>
      </c>
      <c r="C3" s="717"/>
      <c r="D3" s="717"/>
      <c r="E3" s="718"/>
      <c r="F3" s="108">
        <v>44125</v>
      </c>
      <c r="G3" s="716" t="s">
        <v>366</v>
      </c>
      <c r="H3" s="717"/>
      <c r="I3" s="718"/>
      <c r="J3" s="719">
        <v>44132</v>
      </c>
      <c r="K3" s="720"/>
      <c r="L3" s="721"/>
    </row>
    <row r="4" spans="2:13" ht="20.25" customHeight="1" x14ac:dyDescent="0.25">
      <c r="B4" s="722" t="s">
        <v>325</v>
      </c>
      <c r="C4" s="723"/>
      <c r="D4" s="723"/>
      <c r="E4" s="723"/>
      <c r="F4" s="723"/>
      <c r="G4" s="723"/>
      <c r="H4" s="724"/>
      <c r="I4" s="158" t="s">
        <v>575</v>
      </c>
      <c r="J4" s="158" t="s">
        <v>2</v>
      </c>
      <c r="K4" s="728" t="s">
        <v>0</v>
      </c>
      <c r="L4" s="729"/>
    </row>
    <row r="5" spans="2:13" ht="18.75" customHeight="1" x14ac:dyDescent="0.25">
      <c r="B5" s="725"/>
      <c r="C5" s="726"/>
      <c r="D5" s="726"/>
      <c r="E5" s="726"/>
      <c r="F5" s="726"/>
      <c r="G5" s="726"/>
      <c r="H5" s="727"/>
      <c r="I5" s="137" t="s">
        <v>576</v>
      </c>
      <c r="J5" s="158">
        <v>2</v>
      </c>
      <c r="K5" s="728" t="s">
        <v>367</v>
      </c>
      <c r="L5" s="729"/>
    </row>
    <row r="6" spans="2:13" ht="24" customHeight="1" x14ac:dyDescent="0.25">
      <c r="B6" s="730" t="s">
        <v>534</v>
      </c>
      <c r="C6" s="731"/>
      <c r="D6" s="731"/>
      <c r="E6" s="731"/>
      <c r="F6" s="731"/>
      <c r="G6" s="732"/>
      <c r="H6" s="730" t="s">
        <v>535</v>
      </c>
      <c r="I6" s="731"/>
      <c r="J6" s="731"/>
      <c r="K6" s="731"/>
      <c r="L6" s="732"/>
    </row>
    <row r="7" spans="2:13" x14ac:dyDescent="0.25">
      <c r="B7" s="730"/>
      <c r="C7" s="731"/>
      <c r="D7" s="731"/>
      <c r="E7" s="731"/>
      <c r="F7" s="731"/>
      <c r="G7" s="732"/>
      <c r="H7" s="730"/>
      <c r="I7" s="731"/>
      <c r="J7" s="731"/>
      <c r="K7" s="731"/>
      <c r="L7" s="732"/>
    </row>
    <row r="8" spans="2:13" x14ac:dyDescent="0.25">
      <c r="B8" s="730"/>
      <c r="C8" s="731"/>
      <c r="D8" s="731"/>
      <c r="E8" s="731"/>
      <c r="F8" s="731"/>
      <c r="G8" s="732"/>
      <c r="H8" s="730"/>
      <c r="I8" s="731"/>
      <c r="J8" s="731"/>
      <c r="K8" s="731"/>
      <c r="L8" s="732"/>
    </row>
    <row r="9" spans="2:13" ht="15" customHeight="1" x14ac:dyDescent="0.25">
      <c r="B9" s="730"/>
      <c r="C9" s="731"/>
      <c r="D9" s="731"/>
      <c r="E9" s="731"/>
      <c r="F9" s="731"/>
      <c r="G9" s="732"/>
      <c r="H9" s="730"/>
      <c r="I9" s="731"/>
      <c r="J9" s="731"/>
      <c r="K9" s="731"/>
      <c r="L9" s="732"/>
    </row>
    <row r="10" spans="2:13" ht="15" customHeight="1" x14ac:dyDescent="0.25">
      <c r="B10" s="730"/>
      <c r="C10" s="731"/>
      <c r="D10" s="731"/>
      <c r="E10" s="731"/>
      <c r="F10" s="731"/>
      <c r="G10" s="732"/>
      <c r="H10" s="730"/>
      <c r="I10" s="731"/>
      <c r="J10" s="731"/>
      <c r="K10" s="731"/>
      <c r="L10" s="732"/>
    </row>
    <row r="11" spans="2:13" ht="15" customHeight="1" x14ac:dyDescent="0.25">
      <c r="B11" s="730"/>
      <c r="C11" s="731"/>
      <c r="D11" s="731"/>
      <c r="E11" s="731"/>
      <c r="F11" s="731"/>
      <c r="G11" s="732"/>
      <c r="H11" s="730"/>
      <c r="I11" s="731"/>
      <c r="J11" s="731"/>
      <c r="K11" s="731"/>
      <c r="L11" s="732"/>
    </row>
    <row r="12" spans="2:13" ht="15" customHeight="1" x14ac:dyDescent="0.25">
      <c r="B12" s="730"/>
      <c r="C12" s="731"/>
      <c r="D12" s="731"/>
      <c r="E12" s="731"/>
      <c r="F12" s="731"/>
      <c r="G12" s="732"/>
      <c r="H12" s="730"/>
      <c r="I12" s="731"/>
      <c r="J12" s="731"/>
      <c r="K12" s="731"/>
      <c r="L12" s="732"/>
      <c r="M12" s="156" t="s">
        <v>620</v>
      </c>
    </row>
    <row r="13" spans="2:13" ht="15" customHeight="1" x14ac:dyDescent="0.25">
      <c r="B13" s="730"/>
      <c r="C13" s="731"/>
      <c r="D13" s="731"/>
      <c r="E13" s="731"/>
      <c r="F13" s="731"/>
      <c r="G13" s="732"/>
      <c r="H13" s="730"/>
      <c r="I13" s="731"/>
      <c r="J13" s="731"/>
      <c r="K13" s="731"/>
      <c r="L13" s="732"/>
    </row>
    <row r="14" spans="2:13" ht="15" customHeight="1" x14ac:dyDescent="0.25">
      <c r="B14" s="730"/>
      <c r="C14" s="731"/>
      <c r="D14" s="731"/>
      <c r="E14" s="731"/>
      <c r="F14" s="731"/>
      <c r="G14" s="732"/>
      <c r="H14" s="730"/>
      <c r="I14" s="731"/>
      <c r="J14" s="731"/>
      <c r="K14" s="731"/>
      <c r="L14" s="732"/>
    </row>
    <row r="15" spans="2:13" ht="15" customHeight="1" x14ac:dyDescent="0.25">
      <c r="B15" s="730"/>
      <c r="C15" s="731"/>
      <c r="D15" s="731"/>
      <c r="E15" s="731"/>
      <c r="F15" s="731"/>
      <c r="G15" s="732"/>
      <c r="H15" s="730"/>
      <c r="I15" s="731"/>
      <c r="J15" s="731"/>
      <c r="K15" s="731"/>
      <c r="L15" s="732"/>
    </row>
    <row r="16" spans="2:13" ht="15" customHeight="1" x14ac:dyDescent="0.25">
      <c r="B16" s="730"/>
      <c r="C16" s="731"/>
      <c r="D16" s="731"/>
      <c r="E16" s="731"/>
      <c r="F16" s="731"/>
      <c r="G16" s="732"/>
      <c r="H16" s="730"/>
      <c r="I16" s="731"/>
      <c r="J16" s="731"/>
      <c r="K16" s="731"/>
      <c r="L16" s="732"/>
    </row>
    <row r="17" spans="2:12" ht="15" customHeight="1" x14ac:dyDescent="0.25">
      <c r="B17" s="730"/>
      <c r="C17" s="731"/>
      <c r="D17" s="731"/>
      <c r="E17" s="731"/>
      <c r="F17" s="731"/>
      <c r="G17" s="732"/>
      <c r="H17" s="730"/>
      <c r="I17" s="731"/>
      <c r="J17" s="731"/>
      <c r="K17" s="731"/>
      <c r="L17" s="732"/>
    </row>
    <row r="18" spans="2:12" ht="15" customHeight="1" x14ac:dyDescent="0.25">
      <c r="B18" s="730"/>
      <c r="C18" s="731"/>
      <c r="D18" s="731"/>
      <c r="E18" s="731"/>
      <c r="F18" s="731"/>
      <c r="G18" s="732"/>
      <c r="H18" s="730"/>
      <c r="I18" s="731"/>
      <c r="J18" s="731"/>
      <c r="K18" s="731"/>
      <c r="L18" s="732"/>
    </row>
    <row r="19" spans="2:12" ht="15" customHeight="1" thickBot="1" x14ac:dyDescent="0.3">
      <c r="B19" s="730"/>
      <c r="C19" s="731"/>
      <c r="D19" s="731"/>
      <c r="E19" s="731"/>
      <c r="F19" s="731"/>
      <c r="G19" s="732"/>
      <c r="H19" s="730"/>
      <c r="I19" s="731"/>
      <c r="J19" s="731"/>
      <c r="K19" s="731"/>
      <c r="L19" s="732"/>
    </row>
    <row r="20" spans="2:12" ht="15" customHeight="1" x14ac:dyDescent="0.25">
      <c r="B20" s="733" t="s">
        <v>1278</v>
      </c>
      <c r="C20" s="734"/>
      <c r="D20" s="734"/>
      <c r="E20" s="734"/>
      <c r="F20" s="734"/>
      <c r="G20" s="735"/>
      <c r="H20" s="739" t="s">
        <v>1279</v>
      </c>
      <c r="I20" s="740"/>
      <c r="J20" s="740"/>
      <c r="K20" s="740"/>
      <c r="L20" s="741"/>
    </row>
    <row r="21" spans="2:12" ht="36.75" customHeight="1" thickBot="1" x14ac:dyDescent="0.3">
      <c r="B21" s="736"/>
      <c r="C21" s="737"/>
      <c r="D21" s="737"/>
      <c r="E21" s="737"/>
      <c r="F21" s="737"/>
      <c r="G21" s="738"/>
      <c r="H21" s="742"/>
      <c r="I21" s="743"/>
      <c r="J21" s="743"/>
      <c r="K21" s="743"/>
      <c r="L21" s="744"/>
    </row>
    <row r="22" spans="2:12" ht="15" customHeight="1" x14ac:dyDescent="0.25">
      <c r="B22" s="745" t="s">
        <v>587</v>
      </c>
      <c r="C22" s="746"/>
      <c r="D22" s="746"/>
      <c r="E22" s="746"/>
      <c r="F22" s="746"/>
      <c r="G22" s="747"/>
      <c r="H22" s="745" t="s">
        <v>588</v>
      </c>
      <c r="I22" s="746"/>
      <c r="J22" s="746"/>
      <c r="K22" s="746"/>
      <c r="L22" s="747"/>
    </row>
    <row r="23" spans="2:12" ht="15" customHeight="1" x14ac:dyDescent="0.25">
      <c r="B23" s="730"/>
      <c r="C23" s="731"/>
      <c r="D23" s="731"/>
      <c r="E23" s="731"/>
      <c r="F23" s="731"/>
      <c r="G23" s="732"/>
      <c r="H23" s="730"/>
      <c r="I23" s="731"/>
      <c r="J23" s="731"/>
      <c r="K23" s="731"/>
      <c r="L23" s="732"/>
    </row>
    <row r="24" spans="2:12" x14ac:dyDescent="0.25">
      <c r="B24" s="730"/>
      <c r="C24" s="731"/>
      <c r="D24" s="731"/>
      <c r="E24" s="731"/>
      <c r="F24" s="731"/>
      <c r="G24" s="732"/>
      <c r="H24" s="730"/>
      <c r="I24" s="731"/>
      <c r="J24" s="731"/>
      <c r="K24" s="731"/>
      <c r="L24" s="732"/>
    </row>
    <row r="25" spans="2:12" ht="15" customHeight="1" x14ac:dyDescent="0.25">
      <c r="B25" s="730"/>
      <c r="C25" s="731"/>
      <c r="D25" s="731"/>
      <c r="E25" s="731"/>
      <c r="F25" s="731"/>
      <c r="G25" s="732"/>
      <c r="H25" s="730"/>
      <c r="I25" s="731"/>
      <c r="J25" s="731"/>
      <c r="K25" s="731"/>
      <c r="L25" s="732"/>
    </row>
    <row r="26" spans="2:12" ht="15" customHeight="1" x14ac:dyDescent="0.25">
      <c r="B26" s="730"/>
      <c r="C26" s="731"/>
      <c r="D26" s="731"/>
      <c r="E26" s="731"/>
      <c r="F26" s="731"/>
      <c r="G26" s="732"/>
      <c r="H26" s="730"/>
      <c r="I26" s="731"/>
      <c r="J26" s="731"/>
      <c r="K26" s="731"/>
      <c r="L26" s="732"/>
    </row>
    <row r="27" spans="2:12" ht="15" customHeight="1" x14ac:dyDescent="0.25">
      <c r="B27" s="730"/>
      <c r="C27" s="731"/>
      <c r="D27" s="731"/>
      <c r="E27" s="731"/>
      <c r="F27" s="731"/>
      <c r="G27" s="732"/>
      <c r="H27" s="730"/>
      <c r="I27" s="731"/>
      <c r="J27" s="731"/>
      <c r="K27" s="731"/>
      <c r="L27" s="732"/>
    </row>
    <row r="28" spans="2:12" ht="15" customHeight="1" x14ac:dyDescent="0.25">
      <c r="B28" s="730"/>
      <c r="C28" s="731"/>
      <c r="D28" s="731"/>
      <c r="E28" s="731"/>
      <c r="F28" s="731"/>
      <c r="G28" s="732"/>
      <c r="H28" s="730"/>
      <c r="I28" s="731"/>
      <c r="J28" s="731"/>
      <c r="K28" s="731"/>
      <c r="L28" s="732"/>
    </row>
    <row r="29" spans="2:12" ht="15" customHeight="1" x14ac:dyDescent="0.25">
      <c r="B29" s="730"/>
      <c r="C29" s="731"/>
      <c r="D29" s="731"/>
      <c r="E29" s="731"/>
      <c r="F29" s="731"/>
      <c r="G29" s="732"/>
      <c r="H29" s="730"/>
      <c r="I29" s="731"/>
      <c r="J29" s="731"/>
      <c r="K29" s="731"/>
      <c r="L29" s="732"/>
    </row>
    <row r="30" spans="2:12" ht="15" customHeight="1" x14ac:dyDescent="0.25">
      <c r="B30" s="730"/>
      <c r="C30" s="731"/>
      <c r="D30" s="731"/>
      <c r="E30" s="731"/>
      <c r="F30" s="731"/>
      <c r="G30" s="732"/>
      <c r="H30" s="730"/>
      <c r="I30" s="731"/>
      <c r="J30" s="731"/>
      <c r="K30" s="731"/>
      <c r="L30" s="732"/>
    </row>
    <row r="31" spans="2:12" ht="15" customHeight="1" x14ac:dyDescent="0.25">
      <c r="B31" s="730"/>
      <c r="C31" s="731"/>
      <c r="D31" s="731"/>
      <c r="E31" s="731"/>
      <c r="F31" s="731"/>
      <c r="G31" s="732"/>
      <c r="H31" s="730"/>
      <c r="I31" s="731"/>
      <c r="J31" s="731"/>
      <c r="K31" s="731"/>
      <c r="L31" s="732"/>
    </row>
    <row r="32" spans="2:12" ht="15" customHeight="1" x14ac:dyDescent="0.25">
      <c r="B32" s="730"/>
      <c r="C32" s="731"/>
      <c r="D32" s="731"/>
      <c r="E32" s="731"/>
      <c r="F32" s="731"/>
      <c r="G32" s="732"/>
      <c r="H32" s="730"/>
      <c r="I32" s="731"/>
      <c r="J32" s="731"/>
      <c r="K32" s="731"/>
      <c r="L32" s="732"/>
    </row>
    <row r="33" spans="2:12" ht="15" customHeight="1" x14ac:dyDescent="0.25">
      <c r="B33" s="730"/>
      <c r="C33" s="731"/>
      <c r="D33" s="731"/>
      <c r="E33" s="731"/>
      <c r="F33" s="731"/>
      <c r="G33" s="732"/>
      <c r="H33" s="730"/>
      <c r="I33" s="731"/>
      <c r="J33" s="731"/>
      <c r="K33" s="731"/>
      <c r="L33" s="732"/>
    </row>
    <row r="34" spans="2:12" ht="15" customHeight="1" x14ac:dyDescent="0.25">
      <c r="B34" s="730"/>
      <c r="C34" s="731"/>
      <c r="D34" s="731"/>
      <c r="E34" s="731"/>
      <c r="F34" s="731"/>
      <c r="G34" s="732"/>
      <c r="H34" s="730"/>
      <c r="I34" s="731"/>
      <c r="J34" s="731"/>
      <c r="K34" s="731"/>
      <c r="L34" s="732"/>
    </row>
    <row r="35" spans="2:12" ht="49.5" customHeight="1" thickBot="1" x14ac:dyDescent="0.3">
      <c r="B35" s="730"/>
      <c r="C35" s="731"/>
      <c r="D35" s="731"/>
      <c r="E35" s="731"/>
      <c r="F35" s="731"/>
      <c r="G35" s="732"/>
      <c r="H35" s="730"/>
      <c r="I35" s="731"/>
      <c r="J35" s="731"/>
      <c r="K35" s="731"/>
      <c r="L35" s="732"/>
    </row>
    <row r="36" spans="2:12" ht="33.75" customHeight="1" x14ac:dyDescent="0.25">
      <c r="B36" s="733" t="s">
        <v>1280</v>
      </c>
      <c r="C36" s="734"/>
      <c r="D36" s="734"/>
      <c r="E36" s="734"/>
      <c r="F36" s="734"/>
      <c r="G36" s="735"/>
      <c r="H36" s="739" t="s">
        <v>1281</v>
      </c>
      <c r="I36" s="740"/>
      <c r="J36" s="740"/>
      <c r="K36" s="740"/>
      <c r="L36" s="741"/>
    </row>
    <row r="37" spans="2:12" ht="15" customHeight="1" thickBot="1" x14ac:dyDescent="0.3">
      <c r="B37" s="736"/>
      <c r="C37" s="737"/>
      <c r="D37" s="737"/>
      <c r="E37" s="737"/>
      <c r="F37" s="737"/>
      <c r="G37" s="738"/>
      <c r="H37" s="742"/>
      <c r="I37" s="743"/>
      <c r="J37" s="743"/>
      <c r="K37" s="743"/>
      <c r="L37" s="744"/>
    </row>
    <row r="38" spans="2:12" x14ac:dyDescent="0.25">
      <c r="B38" s="745" t="s">
        <v>587</v>
      </c>
      <c r="C38" s="746"/>
      <c r="D38" s="746"/>
      <c r="E38" s="746"/>
      <c r="F38" s="746"/>
      <c r="G38" s="747"/>
      <c r="H38" s="745" t="s">
        <v>588</v>
      </c>
      <c r="I38" s="746"/>
      <c r="J38" s="746"/>
      <c r="K38" s="746"/>
      <c r="L38" s="747"/>
    </row>
    <row r="39" spans="2:12" x14ac:dyDescent="0.25">
      <c r="B39" s="730"/>
      <c r="C39" s="731"/>
      <c r="D39" s="731"/>
      <c r="E39" s="731"/>
      <c r="F39" s="731"/>
      <c r="G39" s="732"/>
      <c r="H39" s="730"/>
      <c r="I39" s="731"/>
      <c r="J39" s="731"/>
      <c r="K39" s="731"/>
      <c r="L39" s="732"/>
    </row>
    <row r="40" spans="2:12" x14ac:dyDescent="0.25">
      <c r="B40" s="730"/>
      <c r="C40" s="731"/>
      <c r="D40" s="731"/>
      <c r="E40" s="731"/>
      <c r="F40" s="731"/>
      <c r="G40" s="732"/>
      <c r="H40" s="730"/>
      <c r="I40" s="731"/>
      <c r="J40" s="731"/>
      <c r="K40" s="731"/>
      <c r="L40" s="732"/>
    </row>
    <row r="41" spans="2:12" x14ac:dyDescent="0.25">
      <c r="B41" s="730"/>
      <c r="C41" s="731"/>
      <c r="D41" s="731"/>
      <c r="E41" s="731"/>
      <c r="F41" s="731"/>
      <c r="G41" s="732"/>
      <c r="H41" s="730"/>
      <c r="I41" s="731"/>
      <c r="J41" s="731"/>
      <c r="K41" s="731"/>
      <c r="L41" s="732"/>
    </row>
    <row r="42" spans="2:12" x14ac:dyDescent="0.25">
      <c r="B42" s="730"/>
      <c r="C42" s="731"/>
      <c r="D42" s="731"/>
      <c r="E42" s="731"/>
      <c r="F42" s="731"/>
      <c r="G42" s="732"/>
      <c r="H42" s="730"/>
      <c r="I42" s="731"/>
      <c r="J42" s="731"/>
      <c r="K42" s="731"/>
      <c r="L42" s="732"/>
    </row>
    <row r="43" spans="2:12" x14ac:dyDescent="0.25">
      <c r="B43" s="730"/>
      <c r="C43" s="731"/>
      <c r="D43" s="731"/>
      <c r="E43" s="731"/>
      <c r="F43" s="731"/>
      <c r="G43" s="732"/>
      <c r="H43" s="730"/>
      <c r="I43" s="731"/>
      <c r="J43" s="731"/>
      <c r="K43" s="731"/>
      <c r="L43" s="732"/>
    </row>
    <row r="44" spans="2:12" x14ac:dyDescent="0.25">
      <c r="B44" s="730"/>
      <c r="C44" s="731"/>
      <c r="D44" s="731"/>
      <c r="E44" s="731"/>
      <c r="F44" s="731"/>
      <c r="G44" s="732"/>
      <c r="H44" s="730"/>
      <c r="I44" s="731"/>
      <c r="J44" s="731"/>
      <c r="K44" s="731"/>
      <c r="L44" s="732"/>
    </row>
    <row r="45" spans="2:12" x14ac:dyDescent="0.25">
      <c r="B45" s="730"/>
      <c r="C45" s="731"/>
      <c r="D45" s="731"/>
      <c r="E45" s="731"/>
      <c r="F45" s="731"/>
      <c r="G45" s="732"/>
      <c r="H45" s="730"/>
      <c r="I45" s="731"/>
      <c r="J45" s="731"/>
      <c r="K45" s="731"/>
      <c r="L45" s="732"/>
    </row>
    <row r="46" spans="2:12" x14ac:dyDescent="0.25">
      <c r="B46" s="730"/>
      <c r="C46" s="731"/>
      <c r="D46" s="731"/>
      <c r="E46" s="731"/>
      <c r="F46" s="731"/>
      <c r="G46" s="732"/>
      <c r="H46" s="730"/>
      <c r="I46" s="731"/>
      <c r="J46" s="731"/>
      <c r="K46" s="731"/>
      <c r="L46" s="732"/>
    </row>
    <row r="47" spans="2:12" ht="109.5" customHeight="1" thickBot="1" x14ac:dyDescent="0.3">
      <c r="B47" s="730"/>
      <c r="C47" s="731"/>
      <c r="D47" s="731"/>
      <c r="E47" s="731"/>
      <c r="F47" s="731"/>
      <c r="G47" s="732"/>
      <c r="H47" s="730"/>
      <c r="I47" s="731"/>
      <c r="J47" s="731"/>
      <c r="K47" s="731"/>
      <c r="L47" s="732"/>
    </row>
    <row r="48" spans="2:12" x14ac:dyDescent="0.25">
      <c r="B48" s="733" t="s">
        <v>1282</v>
      </c>
      <c r="C48" s="734"/>
      <c r="D48" s="734"/>
      <c r="E48" s="734"/>
      <c r="F48" s="734"/>
      <c r="G48" s="735"/>
      <c r="H48" s="739" t="s">
        <v>1283</v>
      </c>
      <c r="I48" s="740"/>
      <c r="J48" s="740"/>
      <c r="K48" s="740"/>
      <c r="L48" s="741"/>
    </row>
    <row r="49" spans="2:12" ht="33.75" customHeight="1" thickBot="1" x14ac:dyDescent="0.3">
      <c r="B49" s="736"/>
      <c r="C49" s="737"/>
      <c r="D49" s="737"/>
      <c r="E49" s="737"/>
      <c r="F49" s="737"/>
      <c r="G49" s="738"/>
      <c r="H49" s="742"/>
      <c r="I49" s="743"/>
      <c r="J49" s="743"/>
      <c r="K49" s="743"/>
      <c r="L49" s="744"/>
    </row>
    <row r="50" spans="2:12" x14ac:dyDescent="0.25">
      <c r="B50" s="745" t="s">
        <v>587</v>
      </c>
      <c r="C50" s="746"/>
      <c r="D50" s="746"/>
      <c r="E50" s="746"/>
      <c r="F50" s="746"/>
      <c r="G50" s="747"/>
      <c r="H50" s="745" t="s">
        <v>588</v>
      </c>
      <c r="I50" s="746"/>
      <c r="J50" s="746"/>
      <c r="K50" s="746"/>
      <c r="L50" s="747"/>
    </row>
    <row r="51" spans="2:12" x14ac:dyDescent="0.25">
      <c r="B51" s="730"/>
      <c r="C51" s="731"/>
      <c r="D51" s="731"/>
      <c r="E51" s="731"/>
      <c r="F51" s="731"/>
      <c r="G51" s="732"/>
      <c r="H51" s="730"/>
      <c r="I51" s="731"/>
      <c r="J51" s="731"/>
      <c r="K51" s="731"/>
      <c r="L51" s="732"/>
    </row>
    <row r="52" spans="2:12" x14ac:dyDescent="0.25">
      <c r="B52" s="730"/>
      <c r="C52" s="731"/>
      <c r="D52" s="731"/>
      <c r="E52" s="731"/>
      <c r="F52" s="731"/>
      <c r="G52" s="732"/>
      <c r="H52" s="730"/>
      <c r="I52" s="731"/>
      <c r="J52" s="731"/>
      <c r="K52" s="731"/>
      <c r="L52" s="732"/>
    </row>
    <row r="53" spans="2:12" x14ac:dyDescent="0.25">
      <c r="B53" s="730"/>
      <c r="C53" s="731"/>
      <c r="D53" s="731"/>
      <c r="E53" s="731"/>
      <c r="F53" s="731"/>
      <c r="G53" s="732"/>
      <c r="H53" s="730"/>
      <c r="I53" s="731"/>
      <c r="J53" s="731"/>
      <c r="K53" s="731"/>
      <c r="L53" s="732"/>
    </row>
    <row r="54" spans="2:12" x14ac:dyDescent="0.25">
      <c r="B54" s="730"/>
      <c r="C54" s="731"/>
      <c r="D54" s="731"/>
      <c r="E54" s="731"/>
      <c r="F54" s="731"/>
      <c r="G54" s="732"/>
      <c r="H54" s="730"/>
      <c r="I54" s="731"/>
      <c r="J54" s="731"/>
      <c r="K54" s="731"/>
      <c r="L54" s="732"/>
    </row>
    <row r="55" spans="2:12" x14ac:dyDescent="0.25">
      <c r="B55" s="730"/>
      <c r="C55" s="731"/>
      <c r="D55" s="731"/>
      <c r="E55" s="731"/>
      <c r="F55" s="731"/>
      <c r="G55" s="732"/>
      <c r="H55" s="730"/>
      <c r="I55" s="731"/>
      <c r="J55" s="731"/>
      <c r="K55" s="731"/>
      <c r="L55" s="732"/>
    </row>
    <row r="56" spans="2:12" x14ac:dyDescent="0.25">
      <c r="B56" s="730"/>
      <c r="C56" s="731"/>
      <c r="D56" s="731"/>
      <c r="E56" s="731"/>
      <c r="F56" s="731"/>
      <c r="G56" s="732"/>
      <c r="H56" s="730"/>
      <c r="I56" s="731"/>
      <c r="J56" s="731"/>
      <c r="K56" s="731"/>
      <c r="L56" s="732"/>
    </row>
    <row r="57" spans="2:12" x14ac:dyDescent="0.25">
      <c r="B57" s="730"/>
      <c r="C57" s="731"/>
      <c r="D57" s="731"/>
      <c r="E57" s="731"/>
      <c r="F57" s="731"/>
      <c r="G57" s="732"/>
      <c r="H57" s="730"/>
      <c r="I57" s="731"/>
      <c r="J57" s="731"/>
      <c r="K57" s="731"/>
      <c r="L57" s="732"/>
    </row>
    <row r="58" spans="2:12" x14ac:dyDescent="0.25">
      <c r="B58" s="730"/>
      <c r="C58" s="731"/>
      <c r="D58" s="731"/>
      <c r="E58" s="731"/>
      <c r="F58" s="731"/>
      <c r="G58" s="732"/>
      <c r="H58" s="730"/>
      <c r="I58" s="731"/>
      <c r="J58" s="731"/>
      <c r="K58" s="731"/>
      <c r="L58" s="732"/>
    </row>
    <row r="59" spans="2:12" x14ac:dyDescent="0.25">
      <c r="B59" s="730"/>
      <c r="C59" s="731"/>
      <c r="D59" s="731"/>
      <c r="E59" s="731"/>
      <c r="F59" s="731"/>
      <c r="G59" s="732"/>
      <c r="H59" s="730"/>
      <c r="I59" s="731"/>
      <c r="J59" s="731"/>
      <c r="K59" s="731"/>
      <c r="L59" s="732"/>
    </row>
    <row r="60" spans="2:12" x14ac:dyDescent="0.25">
      <c r="B60" s="730"/>
      <c r="C60" s="731"/>
      <c r="D60" s="731"/>
      <c r="E60" s="731"/>
      <c r="F60" s="731"/>
      <c r="G60" s="732"/>
      <c r="H60" s="730"/>
      <c r="I60" s="731"/>
      <c r="J60" s="731"/>
      <c r="K60" s="731"/>
      <c r="L60" s="732"/>
    </row>
    <row r="61" spans="2:12" x14ac:dyDescent="0.25">
      <c r="B61" s="730"/>
      <c r="C61" s="731"/>
      <c r="D61" s="731"/>
      <c r="E61" s="731"/>
      <c r="F61" s="731"/>
      <c r="G61" s="732"/>
      <c r="H61" s="730"/>
      <c r="I61" s="731"/>
      <c r="J61" s="731"/>
      <c r="K61" s="731"/>
      <c r="L61" s="732"/>
    </row>
    <row r="62" spans="2:12" x14ac:dyDescent="0.25">
      <c r="B62" s="730"/>
      <c r="C62" s="731"/>
      <c r="D62" s="731"/>
      <c r="E62" s="731"/>
      <c r="F62" s="731"/>
      <c r="G62" s="732"/>
      <c r="H62" s="730"/>
      <c r="I62" s="731"/>
      <c r="J62" s="731"/>
      <c r="K62" s="731"/>
      <c r="L62" s="732"/>
    </row>
    <row r="63" spans="2:12" ht="51.75" customHeight="1" thickBot="1" x14ac:dyDescent="0.3">
      <c r="B63" s="730"/>
      <c r="C63" s="731"/>
      <c r="D63" s="731"/>
      <c r="E63" s="731"/>
      <c r="F63" s="731"/>
      <c r="G63" s="732"/>
      <c r="H63" s="730"/>
      <c r="I63" s="731"/>
      <c r="J63" s="731"/>
      <c r="K63" s="731"/>
      <c r="L63" s="732"/>
    </row>
    <row r="64" spans="2:12" x14ac:dyDescent="0.25">
      <c r="B64" s="733" t="s">
        <v>1284</v>
      </c>
      <c r="C64" s="734"/>
      <c r="D64" s="734"/>
      <c r="E64" s="734"/>
      <c r="F64" s="734"/>
      <c r="G64" s="735"/>
      <c r="H64" s="739" t="s">
        <v>1285</v>
      </c>
      <c r="I64" s="740"/>
      <c r="J64" s="740"/>
      <c r="K64" s="740"/>
      <c r="L64" s="741"/>
    </row>
    <row r="65" spans="2:12" ht="15.75" thickBot="1" x14ac:dyDescent="0.3">
      <c r="B65" s="736"/>
      <c r="C65" s="737"/>
      <c r="D65" s="737"/>
      <c r="E65" s="737"/>
      <c r="F65" s="737"/>
      <c r="G65" s="738"/>
      <c r="H65" s="742"/>
      <c r="I65" s="743"/>
      <c r="J65" s="743"/>
      <c r="K65" s="743"/>
      <c r="L65" s="744"/>
    </row>
    <row r="66" spans="2:12" x14ac:dyDescent="0.25">
      <c r="B66" s="745" t="s">
        <v>587</v>
      </c>
      <c r="C66" s="746"/>
      <c r="D66" s="746"/>
      <c r="E66" s="746"/>
      <c r="F66" s="746"/>
      <c r="G66" s="747"/>
      <c r="H66" s="745" t="s">
        <v>588</v>
      </c>
      <c r="I66" s="746"/>
      <c r="J66" s="746"/>
      <c r="K66" s="746"/>
      <c r="L66" s="747"/>
    </row>
    <row r="67" spans="2:12" x14ac:dyDescent="0.25">
      <c r="B67" s="730"/>
      <c r="C67" s="731"/>
      <c r="D67" s="731"/>
      <c r="E67" s="731"/>
      <c r="F67" s="731"/>
      <c r="G67" s="732"/>
      <c r="H67" s="730"/>
      <c r="I67" s="731"/>
      <c r="J67" s="731"/>
      <c r="K67" s="731"/>
      <c r="L67" s="732"/>
    </row>
    <row r="68" spans="2:12" x14ac:dyDescent="0.25">
      <c r="B68" s="730"/>
      <c r="C68" s="731"/>
      <c r="D68" s="731"/>
      <c r="E68" s="731"/>
      <c r="F68" s="731"/>
      <c r="G68" s="732"/>
      <c r="H68" s="730"/>
      <c r="I68" s="731"/>
      <c r="J68" s="731"/>
      <c r="K68" s="731"/>
      <c r="L68" s="732"/>
    </row>
    <row r="69" spans="2:12" x14ac:dyDescent="0.25">
      <c r="B69" s="730"/>
      <c r="C69" s="731"/>
      <c r="D69" s="731"/>
      <c r="E69" s="731"/>
      <c r="F69" s="731"/>
      <c r="G69" s="732"/>
      <c r="H69" s="730"/>
      <c r="I69" s="731"/>
      <c r="J69" s="731"/>
      <c r="K69" s="731"/>
      <c r="L69" s="732"/>
    </row>
    <row r="70" spans="2:12" x14ac:dyDescent="0.25">
      <c r="B70" s="730"/>
      <c r="C70" s="731"/>
      <c r="D70" s="731"/>
      <c r="E70" s="731"/>
      <c r="F70" s="731"/>
      <c r="G70" s="732"/>
      <c r="H70" s="730"/>
      <c r="I70" s="731"/>
      <c r="J70" s="731"/>
      <c r="K70" s="731"/>
      <c r="L70" s="732"/>
    </row>
    <row r="71" spans="2:12" x14ac:dyDescent="0.25">
      <c r="B71" s="730"/>
      <c r="C71" s="731"/>
      <c r="D71" s="731"/>
      <c r="E71" s="731"/>
      <c r="F71" s="731"/>
      <c r="G71" s="732"/>
      <c r="H71" s="730"/>
      <c r="I71" s="731"/>
      <c r="J71" s="731"/>
      <c r="K71" s="731"/>
      <c r="L71" s="732"/>
    </row>
    <row r="72" spans="2:12" x14ac:dyDescent="0.25">
      <c r="B72" s="730"/>
      <c r="C72" s="731"/>
      <c r="D72" s="731"/>
      <c r="E72" s="731"/>
      <c r="F72" s="731"/>
      <c r="G72" s="732"/>
      <c r="H72" s="730"/>
      <c r="I72" s="731"/>
      <c r="J72" s="731"/>
      <c r="K72" s="731"/>
      <c r="L72" s="732"/>
    </row>
    <row r="73" spans="2:12" x14ac:dyDescent="0.25">
      <c r="B73" s="730"/>
      <c r="C73" s="731"/>
      <c r="D73" s="731"/>
      <c r="E73" s="731"/>
      <c r="F73" s="731"/>
      <c r="G73" s="732"/>
      <c r="H73" s="730"/>
      <c r="I73" s="731"/>
      <c r="J73" s="731"/>
      <c r="K73" s="731"/>
      <c r="L73" s="732"/>
    </row>
    <row r="74" spans="2:12" x14ac:dyDescent="0.25">
      <c r="B74" s="730"/>
      <c r="C74" s="731"/>
      <c r="D74" s="731"/>
      <c r="E74" s="731"/>
      <c r="F74" s="731"/>
      <c r="G74" s="732"/>
      <c r="H74" s="730"/>
      <c r="I74" s="731"/>
      <c r="J74" s="731"/>
      <c r="K74" s="731"/>
      <c r="L74" s="732"/>
    </row>
    <row r="75" spans="2:12" x14ac:dyDescent="0.25">
      <c r="B75" s="730"/>
      <c r="C75" s="731"/>
      <c r="D75" s="731"/>
      <c r="E75" s="731"/>
      <c r="F75" s="731"/>
      <c r="G75" s="732"/>
      <c r="H75" s="730"/>
      <c r="I75" s="731"/>
      <c r="J75" s="731"/>
      <c r="K75" s="731"/>
      <c r="L75" s="732"/>
    </row>
    <row r="76" spans="2:12" x14ac:dyDescent="0.25">
      <c r="B76" s="730"/>
      <c r="C76" s="731"/>
      <c r="D76" s="731"/>
      <c r="E76" s="731"/>
      <c r="F76" s="731"/>
      <c r="G76" s="732"/>
      <c r="H76" s="730"/>
      <c r="I76" s="731"/>
      <c r="J76" s="731"/>
      <c r="K76" s="731"/>
      <c r="L76" s="732"/>
    </row>
    <row r="77" spans="2:12" x14ac:dyDescent="0.25">
      <c r="B77" s="730"/>
      <c r="C77" s="731"/>
      <c r="D77" s="731"/>
      <c r="E77" s="731"/>
      <c r="F77" s="731"/>
      <c r="G77" s="732"/>
      <c r="H77" s="730"/>
      <c r="I77" s="731"/>
      <c r="J77" s="731"/>
      <c r="K77" s="731"/>
      <c r="L77" s="732"/>
    </row>
    <row r="78" spans="2:12" x14ac:dyDescent="0.25">
      <c r="B78" s="730"/>
      <c r="C78" s="731"/>
      <c r="D78" s="731"/>
      <c r="E78" s="731"/>
      <c r="F78" s="731"/>
      <c r="G78" s="732"/>
      <c r="H78" s="730"/>
      <c r="I78" s="731"/>
      <c r="J78" s="731"/>
      <c r="K78" s="731"/>
      <c r="L78" s="732"/>
    </row>
    <row r="79" spans="2:12" ht="63" customHeight="1" thickBot="1" x14ac:dyDescent="0.3">
      <c r="B79" s="730"/>
      <c r="C79" s="731"/>
      <c r="D79" s="731"/>
      <c r="E79" s="731"/>
      <c r="F79" s="731"/>
      <c r="G79" s="732"/>
      <c r="H79" s="730"/>
      <c r="I79" s="731"/>
      <c r="J79" s="731"/>
      <c r="K79" s="731"/>
      <c r="L79" s="732"/>
    </row>
    <row r="80" spans="2:12" x14ac:dyDescent="0.25">
      <c r="B80" s="733" t="s">
        <v>1286</v>
      </c>
      <c r="C80" s="734"/>
      <c r="D80" s="734"/>
      <c r="E80" s="734"/>
      <c r="F80" s="734"/>
      <c r="G80" s="735"/>
      <c r="H80" s="739" t="s">
        <v>1287</v>
      </c>
      <c r="I80" s="740"/>
      <c r="J80" s="740"/>
      <c r="K80" s="740"/>
      <c r="L80" s="741"/>
    </row>
    <row r="81" spans="2:12" ht="15.75" thickBot="1" x14ac:dyDescent="0.3">
      <c r="B81" s="736"/>
      <c r="C81" s="737"/>
      <c r="D81" s="737"/>
      <c r="E81" s="737"/>
      <c r="F81" s="737"/>
      <c r="G81" s="738"/>
      <c r="H81" s="742"/>
      <c r="I81" s="743"/>
      <c r="J81" s="743"/>
      <c r="K81" s="743"/>
      <c r="L81" s="744"/>
    </row>
  </sheetData>
  <mergeCells count="27">
    <mergeCell ref="B80:G81"/>
    <mergeCell ref="H80:L81"/>
    <mergeCell ref="B50:G63"/>
    <mergeCell ref="H50:L63"/>
    <mergeCell ref="B64:G65"/>
    <mergeCell ref="H64:L65"/>
    <mergeCell ref="B66:G79"/>
    <mergeCell ref="H66:L79"/>
    <mergeCell ref="B36:G37"/>
    <mergeCell ref="H36:L37"/>
    <mergeCell ref="B38:G47"/>
    <mergeCell ref="H38:L47"/>
    <mergeCell ref="B48:G49"/>
    <mergeCell ref="H48:L49"/>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scale="59" orientation="portrait" r:id="rId1"/>
  <colBreaks count="1" manualBreakCount="1">
    <brk id="1" max="1048575" man="1"/>
  </col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zoomScale="85" zoomScaleNormal="85" zoomScaleSheetLayoutView="85" zoomScalePageLayoutView="110" workbookViewId="0">
      <selection activeCell="H86" sqref="H86:L99"/>
    </sheetView>
  </sheetViews>
  <sheetFormatPr baseColWidth="10" defaultColWidth="11.42578125" defaultRowHeight="15" x14ac:dyDescent="0.25"/>
  <cols>
    <col min="1" max="1" width="3.7109375" style="86" customWidth="1"/>
    <col min="2" max="2" width="4.7109375" style="86" customWidth="1"/>
    <col min="3" max="3" width="8.28515625" style="86" customWidth="1"/>
    <col min="4" max="4" width="8" style="86" customWidth="1"/>
    <col min="5" max="5" width="11.42578125" style="86"/>
    <col min="6" max="6" width="12" style="86" customWidth="1"/>
    <col min="7" max="7" width="9.5703125" style="86" customWidth="1"/>
    <col min="8" max="8" width="8.5703125" style="86" customWidth="1"/>
    <col min="9" max="9" width="22.42578125" style="86" customWidth="1"/>
    <col min="10" max="10" width="13" style="86" customWidth="1"/>
    <col min="11" max="11" width="13.42578125" style="86" customWidth="1"/>
    <col min="12" max="12" width="9.5703125" style="86" customWidth="1"/>
    <col min="13" max="13" width="11.42578125" style="86" hidden="1" customWidth="1"/>
    <col min="14" max="16384" width="11.42578125" style="86"/>
  </cols>
  <sheetData>
    <row r="1" spans="2:12" ht="27.75" customHeight="1" x14ac:dyDescent="0.25">
      <c r="B1" s="710" t="s">
        <v>326</v>
      </c>
      <c r="C1" s="711"/>
      <c r="D1" s="711"/>
      <c r="E1" s="711"/>
      <c r="F1" s="711"/>
      <c r="G1" s="711"/>
      <c r="H1" s="711"/>
      <c r="I1" s="711"/>
      <c r="J1" s="711"/>
      <c r="K1" s="711"/>
      <c r="L1" s="712"/>
    </row>
    <row r="2" spans="2:12" ht="11.25" customHeight="1" x14ac:dyDescent="0.25">
      <c r="B2" s="713"/>
      <c r="C2" s="714"/>
      <c r="D2" s="714"/>
      <c r="E2" s="714"/>
      <c r="F2" s="714"/>
      <c r="G2" s="714"/>
      <c r="H2" s="714"/>
      <c r="I2" s="714"/>
      <c r="J2" s="714"/>
      <c r="K2" s="714"/>
      <c r="L2" s="715"/>
    </row>
    <row r="3" spans="2:12" ht="24.95" customHeight="1" x14ac:dyDescent="0.25">
      <c r="B3" s="716" t="s">
        <v>365</v>
      </c>
      <c r="C3" s="717"/>
      <c r="D3" s="717"/>
      <c r="E3" s="718"/>
      <c r="F3" s="170">
        <v>44126</v>
      </c>
      <c r="G3" s="716" t="s">
        <v>366</v>
      </c>
      <c r="H3" s="717"/>
      <c r="I3" s="718"/>
      <c r="J3" s="749">
        <v>44132</v>
      </c>
      <c r="K3" s="750"/>
      <c r="L3" s="751"/>
    </row>
    <row r="4" spans="2:12" ht="24.95" customHeight="1" x14ac:dyDescent="0.25">
      <c r="B4" s="722" t="s">
        <v>325</v>
      </c>
      <c r="C4" s="723"/>
      <c r="D4" s="723"/>
      <c r="E4" s="723"/>
      <c r="F4" s="723"/>
      <c r="G4" s="723"/>
      <c r="H4" s="724"/>
      <c r="I4" s="110" t="s">
        <v>575</v>
      </c>
      <c r="J4" s="110" t="s">
        <v>2</v>
      </c>
      <c r="K4" s="728" t="s">
        <v>0</v>
      </c>
      <c r="L4" s="729"/>
    </row>
    <row r="5" spans="2:12" ht="24.95" customHeight="1" x14ac:dyDescent="0.25">
      <c r="B5" s="725"/>
      <c r="C5" s="726"/>
      <c r="D5" s="726"/>
      <c r="E5" s="726"/>
      <c r="F5" s="726"/>
      <c r="G5" s="726"/>
      <c r="H5" s="727"/>
      <c r="I5" s="87" t="s">
        <v>576</v>
      </c>
      <c r="J5" s="110">
        <v>2</v>
      </c>
      <c r="K5" s="716" t="s">
        <v>367</v>
      </c>
      <c r="L5" s="717"/>
    </row>
    <row r="6" spans="2:12" ht="15.75" customHeight="1" x14ac:dyDescent="0.25">
      <c r="B6" s="730" t="s">
        <v>534</v>
      </c>
      <c r="C6" s="731"/>
      <c r="D6" s="731"/>
      <c r="E6" s="731"/>
      <c r="F6" s="731"/>
      <c r="G6" s="732"/>
      <c r="H6" s="730" t="s">
        <v>535</v>
      </c>
      <c r="I6" s="731"/>
      <c r="J6" s="731"/>
      <c r="K6" s="731"/>
      <c r="L6" s="732"/>
    </row>
    <row r="7" spans="2:12" x14ac:dyDescent="0.25">
      <c r="B7" s="730"/>
      <c r="C7" s="731"/>
      <c r="D7" s="731"/>
      <c r="E7" s="731"/>
      <c r="F7" s="731"/>
      <c r="G7" s="732"/>
      <c r="H7" s="730"/>
      <c r="I7" s="731"/>
      <c r="J7" s="731"/>
      <c r="K7" s="731"/>
      <c r="L7" s="732"/>
    </row>
    <row r="8" spans="2:12" x14ac:dyDescent="0.25">
      <c r="B8" s="730"/>
      <c r="C8" s="731"/>
      <c r="D8" s="731"/>
      <c r="E8" s="731"/>
      <c r="F8" s="731"/>
      <c r="G8" s="732"/>
      <c r="H8" s="730"/>
      <c r="I8" s="731"/>
      <c r="J8" s="731"/>
      <c r="K8" s="731"/>
      <c r="L8" s="732"/>
    </row>
    <row r="9" spans="2:12" x14ac:dyDescent="0.25">
      <c r="B9" s="730"/>
      <c r="C9" s="731"/>
      <c r="D9" s="731"/>
      <c r="E9" s="731"/>
      <c r="F9" s="731"/>
      <c r="G9" s="732"/>
      <c r="H9" s="730"/>
      <c r="I9" s="731"/>
      <c r="J9" s="731"/>
      <c r="K9" s="731"/>
      <c r="L9" s="732"/>
    </row>
    <row r="10" spans="2:12" x14ac:dyDescent="0.25">
      <c r="B10" s="730"/>
      <c r="C10" s="731"/>
      <c r="D10" s="731"/>
      <c r="E10" s="731"/>
      <c r="F10" s="731"/>
      <c r="G10" s="732"/>
      <c r="H10" s="730"/>
      <c r="I10" s="731"/>
      <c r="J10" s="731"/>
      <c r="K10" s="731"/>
      <c r="L10" s="732"/>
    </row>
    <row r="11" spans="2:12" x14ac:dyDescent="0.25">
      <c r="B11" s="730"/>
      <c r="C11" s="731"/>
      <c r="D11" s="731"/>
      <c r="E11" s="731"/>
      <c r="F11" s="731"/>
      <c r="G11" s="732"/>
      <c r="H11" s="730"/>
      <c r="I11" s="731"/>
      <c r="J11" s="731"/>
      <c r="K11" s="731"/>
      <c r="L11" s="732"/>
    </row>
    <row r="12" spans="2:12" x14ac:dyDescent="0.25">
      <c r="B12" s="730"/>
      <c r="C12" s="731"/>
      <c r="D12" s="731"/>
      <c r="E12" s="731"/>
      <c r="F12" s="731"/>
      <c r="G12" s="732"/>
      <c r="H12" s="730"/>
      <c r="I12" s="731"/>
      <c r="J12" s="731"/>
      <c r="K12" s="731"/>
      <c r="L12" s="732"/>
    </row>
    <row r="13" spans="2:12" x14ac:dyDescent="0.25">
      <c r="B13" s="730"/>
      <c r="C13" s="731"/>
      <c r="D13" s="731"/>
      <c r="E13" s="731"/>
      <c r="F13" s="731"/>
      <c r="G13" s="732"/>
      <c r="H13" s="730"/>
      <c r="I13" s="731"/>
      <c r="J13" s="731"/>
      <c r="K13" s="731"/>
      <c r="L13" s="732"/>
    </row>
    <row r="14" spans="2:12" x14ac:dyDescent="0.25">
      <c r="B14" s="730"/>
      <c r="C14" s="731"/>
      <c r="D14" s="731"/>
      <c r="E14" s="731"/>
      <c r="F14" s="731"/>
      <c r="G14" s="732"/>
      <c r="H14" s="730"/>
      <c r="I14" s="731"/>
      <c r="J14" s="731"/>
      <c r="K14" s="731"/>
      <c r="L14" s="732"/>
    </row>
    <row r="15" spans="2:12" x14ac:dyDescent="0.25">
      <c r="B15" s="730"/>
      <c r="C15" s="731"/>
      <c r="D15" s="731"/>
      <c r="E15" s="731"/>
      <c r="F15" s="731"/>
      <c r="G15" s="732"/>
      <c r="H15" s="730"/>
      <c r="I15" s="731"/>
      <c r="J15" s="731"/>
      <c r="K15" s="731"/>
      <c r="L15" s="732"/>
    </row>
    <row r="16" spans="2:12" x14ac:dyDescent="0.25">
      <c r="B16" s="730"/>
      <c r="C16" s="731"/>
      <c r="D16" s="731"/>
      <c r="E16" s="731"/>
      <c r="F16" s="731"/>
      <c r="G16" s="732"/>
      <c r="H16" s="730"/>
      <c r="I16" s="731"/>
      <c r="J16" s="731"/>
      <c r="K16" s="731"/>
      <c r="L16" s="732"/>
    </row>
    <row r="17" spans="2:13" x14ac:dyDescent="0.25">
      <c r="B17" s="730"/>
      <c r="C17" s="731"/>
      <c r="D17" s="731"/>
      <c r="E17" s="731"/>
      <c r="F17" s="731"/>
      <c r="G17" s="732"/>
      <c r="H17" s="730"/>
      <c r="I17" s="731"/>
      <c r="J17" s="731"/>
      <c r="K17" s="731"/>
      <c r="L17" s="732"/>
    </row>
    <row r="18" spans="2:13" x14ac:dyDescent="0.25">
      <c r="B18" s="730"/>
      <c r="C18" s="731"/>
      <c r="D18" s="731"/>
      <c r="E18" s="731"/>
      <c r="F18" s="731"/>
      <c r="G18" s="732"/>
      <c r="H18" s="730"/>
      <c r="I18" s="731"/>
      <c r="J18" s="731"/>
      <c r="K18" s="731"/>
      <c r="L18" s="732"/>
    </row>
    <row r="19" spans="2:13" x14ac:dyDescent="0.25">
      <c r="B19" s="730"/>
      <c r="C19" s="731"/>
      <c r="D19" s="731"/>
      <c r="E19" s="731"/>
      <c r="F19" s="731"/>
      <c r="G19" s="732"/>
      <c r="H19" s="730"/>
      <c r="I19" s="731"/>
      <c r="J19" s="731"/>
      <c r="K19" s="731"/>
      <c r="L19" s="732"/>
    </row>
    <row r="20" spans="2:13" ht="30" customHeight="1" x14ac:dyDescent="0.25">
      <c r="B20" s="748" t="s">
        <v>1123</v>
      </c>
      <c r="C20" s="748"/>
      <c r="D20" s="748"/>
      <c r="E20" s="748"/>
      <c r="F20" s="748"/>
      <c r="G20" s="748"/>
      <c r="H20" s="748" t="s">
        <v>1123</v>
      </c>
      <c r="I20" s="748"/>
      <c r="J20" s="748"/>
      <c r="K20" s="748"/>
      <c r="L20" s="748"/>
      <c r="M20" s="748"/>
    </row>
    <row r="21" spans="2:13" ht="18" customHeight="1" thickBot="1" x14ac:dyDescent="0.3">
      <c r="B21" s="748"/>
      <c r="C21" s="748"/>
      <c r="D21" s="748"/>
      <c r="E21" s="748"/>
      <c r="F21" s="748"/>
      <c r="G21" s="748"/>
      <c r="H21" s="748"/>
      <c r="I21" s="748"/>
      <c r="J21" s="748"/>
      <c r="K21" s="748"/>
      <c r="L21" s="748"/>
      <c r="M21" s="748"/>
    </row>
    <row r="22" spans="2:13" ht="15.75" customHeight="1" x14ac:dyDescent="0.25">
      <c r="B22" s="745" t="s">
        <v>587</v>
      </c>
      <c r="C22" s="746"/>
      <c r="D22" s="746"/>
      <c r="E22" s="746"/>
      <c r="F22" s="746"/>
      <c r="G22" s="747"/>
      <c r="H22" s="745" t="s">
        <v>588</v>
      </c>
      <c r="I22" s="746"/>
      <c r="J22" s="746"/>
      <c r="K22" s="746"/>
      <c r="L22" s="747"/>
    </row>
    <row r="23" spans="2:13" x14ac:dyDescent="0.25">
      <c r="B23" s="730"/>
      <c r="C23" s="731"/>
      <c r="D23" s="731"/>
      <c r="E23" s="731"/>
      <c r="F23" s="731"/>
      <c r="G23" s="732"/>
      <c r="H23" s="730"/>
      <c r="I23" s="731"/>
      <c r="J23" s="731"/>
      <c r="K23" s="731"/>
      <c r="L23" s="732"/>
    </row>
    <row r="24" spans="2:13" x14ac:dyDescent="0.25">
      <c r="B24" s="730"/>
      <c r="C24" s="731"/>
      <c r="D24" s="731"/>
      <c r="E24" s="731"/>
      <c r="F24" s="731"/>
      <c r="G24" s="732"/>
      <c r="H24" s="730"/>
      <c r="I24" s="731"/>
      <c r="J24" s="731"/>
      <c r="K24" s="731"/>
      <c r="L24" s="732"/>
    </row>
    <row r="25" spans="2:13" x14ac:dyDescent="0.25">
      <c r="B25" s="730"/>
      <c r="C25" s="731"/>
      <c r="D25" s="731"/>
      <c r="E25" s="731"/>
      <c r="F25" s="731"/>
      <c r="G25" s="732"/>
      <c r="H25" s="730"/>
      <c r="I25" s="731"/>
      <c r="J25" s="731"/>
      <c r="K25" s="731"/>
      <c r="L25" s="732"/>
    </row>
    <row r="26" spans="2:13" x14ac:dyDescent="0.25">
      <c r="B26" s="730"/>
      <c r="C26" s="731"/>
      <c r="D26" s="731"/>
      <c r="E26" s="731"/>
      <c r="F26" s="731"/>
      <c r="G26" s="732"/>
      <c r="H26" s="730"/>
      <c r="I26" s="731"/>
      <c r="J26" s="731"/>
      <c r="K26" s="731"/>
      <c r="L26" s="732"/>
    </row>
    <row r="27" spans="2:13" x14ac:dyDescent="0.25">
      <c r="B27" s="730"/>
      <c r="C27" s="731"/>
      <c r="D27" s="731"/>
      <c r="E27" s="731"/>
      <c r="F27" s="731"/>
      <c r="G27" s="732"/>
      <c r="H27" s="730"/>
      <c r="I27" s="731"/>
      <c r="J27" s="731"/>
      <c r="K27" s="731"/>
      <c r="L27" s="732"/>
    </row>
    <row r="28" spans="2:13" x14ac:dyDescent="0.25">
      <c r="B28" s="730"/>
      <c r="C28" s="731"/>
      <c r="D28" s="731"/>
      <c r="E28" s="731"/>
      <c r="F28" s="731"/>
      <c r="G28" s="732"/>
      <c r="H28" s="730"/>
      <c r="I28" s="731"/>
      <c r="J28" s="731"/>
      <c r="K28" s="731"/>
      <c r="L28" s="732"/>
    </row>
    <row r="29" spans="2:13" x14ac:dyDescent="0.25">
      <c r="B29" s="730"/>
      <c r="C29" s="731"/>
      <c r="D29" s="731"/>
      <c r="E29" s="731"/>
      <c r="F29" s="731"/>
      <c r="G29" s="732"/>
      <c r="H29" s="730"/>
      <c r="I29" s="731"/>
      <c r="J29" s="731"/>
      <c r="K29" s="731"/>
      <c r="L29" s="732"/>
    </row>
    <row r="30" spans="2:13" x14ac:dyDescent="0.25">
      <c r="B30" s="730"/>
      <c r="C30" s="731"/>
      <c r="D30" s="731"/>
      <c r="E30" s="731"/>
      <c r="F30" s="731"/>
      <c r="G30" s="732"/>
      <c r="H30" s="730"/>
      <c r="I30" s="731"/>
      <c r="J30" s="731"/>
      <c r="K30" s="731"/>
      <c r="L30" s="732"/>
    </row>
    <row r="31" spans="2:13" x14ac:dyDescent="0.25">
      <c r="B31" s="730"/>
      <c r="C31" s="731"/>
      <c r="D31" s="731"/>
      <c r="E31" s="731"/>
      <c r="F31" s="731"/>
      <c r="G31" s="732"/>
      <c r="H31" s="730"/>
      <c r="I31" s="731"/>
      <c r="J31" s="731"/>
      <c r="K31" s="731"/>
      <c r="L31" s="732"/>
    </row>
    <row r="32" spans="2:13" x14ac:dyDescent="0.25">
      <c r="B32" s="730"/>
      <c r="C32" s="731"/>
      <c r="D32" s="731"/>
      <c r="E32" s="731"/>
      <c r="F32" s="731"/>
      <c r="G32" s="732"/>
      <c r="H32" s="730"/>
      <c r="I32" s="731"/>
      <c r="J32" s="731"/>
      <c r="K32" s="731"/>
      <c r="L32" s="732"/>
    </row>
    <row r="33" spans="2:13" x14ac:dyDescent="0.25">
      <c r="B33" s="730"/>
      <c r="C33" s="731"/>
      <c r="D33" s="731"/>
      <c r="E33" s="731"/>
      <c r="F33" s="731"/>
      <c r="G33" s="732"/>
      <c r="H33" s="730"/>
      <c r="I33" s="731"/>
      <c r="J33" s="731"/>
      <c r="K33" s="731"/>
      <c r="L33" s="732"/>
    </row>
    <row r="34" spans="2:13" x14ac:dyDescent="0.25">
      <c r="B34" s="730"/>
      <c r="C34" s="731"/>
      <c r="D34" s="731"/>
      <c r="E34" s="731"/>
      <c r="F34" s="731"/>
      <c r="G34" s="732"/>
      <c r="H34" s="730"/>
      <c r="I34" s="731"/>
      <c r="J34" s="731"/>
      <c r="K34" s="731"/>
      <c r="L34" s="732"/>
    </row>
    <row r="35" spans="2:13" ht="15.75" thickBot="1" x14ac:dyDescent="0.3">
      <c r="B35" s="730"/>
      <c r="C35" s="731"/>
      <c r="D35" s="731"/>
      <c r="E35" s="731"/>
      <c r="F35" s="731"/>
      <c r="G35" s="732"/>
      <c r="H35" s="730"/>
      <c r="I35" s="731"/>
      <c r="J35" s="731"/>
      <c r="K35" s="731"/>
      <c r="L35" s="732"/>
    </row>
    <row r="36" spans="2:13" ht="31.15" customHeight="1" x14ac:dyDescent="0.25">
      <c r="B36" s="752" t="s">
        <v>1123</v>
      </c>
      <c r="C36" s="753"/>
      <c r="D36" s="753"/>
      <c r="E36" s="753"/>
      <c r="F36" s="753"/>
      <c r="G36" s="754"/>
      <c r="H36" s="758" t="s">
        <v>1123</v>
      </c>
      <c r="I36" s="759"/>
      <c r="J36" s="759"/>
      <c r="K36" s="759"/>
      <c r="L36" s="759"/>
      <c r="M36" s="760"/>
    </row>
    <row r="37" spans="2:13" ht="14.45" customHeight="1" thickBot="1" x14ac:dyDescent="0.3">
      <c r="B37" s="755"/>
      <c r="C37" s="756"/>
      <c r="D37" s="756"/>
      <c r="E37" s="756"/>
      <c r="F37" s="756"/>
      <c r="G37" s="757"/>
      <c r="H37" s="755"/>
      <c r="I37" s="756"/>
      <c r="J37" s="756"/>
      <c r="K37" s="756"/>
      <c r="L37" s="756"/>
      <c r="M37" s="757"/>
    </row>
    <row r="38" spans="2:13" x14ac:dyDescent="0.25">
      <c r="B38" s="745" t="s">
        <v>589</v>
      </c>
      <c r="C38" s="746"/>
      <c r="D38" s="746"/>
      <c r="E38" s="746"/>
      <c r="F38" s="746"/>
      <c r="G38" s="747"/>
      <c r="H38" s="745" t="s">
        <v>590</v>
      </c>
      <c r="I38" s="746"/>
      <c r="J38" s="746"/>
      <c r="K38" s="746"/>
      <c r="L38" s="747"/>
    </row>
    <row r="39" spans="2:13" x14ac:dyDescent="0.25">
      <c r="B39" s="730"/>
      <c r="C39" s="731"/>
      <c r="D39" s="731"/>
      <c r="E39" s="731"/>
      <c r="F39" s="731"/>
      <c r="G39" s="732"/>
      <c r="H39" s="730"/>
      <c r="I39" s="731"/>
      <c r="J39" s="731"/>
      <c r="K39" s="731"/>
      <c r="L39" s="732"/>
    </row>
    <row r="40" spans="2:13" x14ac:dyDescent="0.25">
      <c r="B40" s="730"/>
      <c r="C40" s="731"/>
      <c r="D40" s="731"/>
      <c r="E40" s="731"/>
      <c r="F40" s="731"/>
      <c r="G40" s="732"/>
      <c r="H40" s="730"/>
      <c r="I40" s="731"/>
      <c r="J40" s="731"/>
      <c r="K40" s="731"/>
      <c r="L40" s="732"/>
    </row>
    <row r="41" spans="2:13" x14ac:dyDescent="0.25">
      <c r="B41" s="730"/>
      <c r="C41" s="731"/>
      <c r="D41" s="731"/>
      <c r="E41" s="731"/>
      <c r="F41" s="731"/>
      <c r="G41" s="732"/>
      <c r="H41" s="730"/>
      <c r="I41" s="731"/>
      <c r="J41" s="731"/>
      <c r="K41" s="731"/>
      <c r="L41" s="732"/>
    </row>
    <row r="42" spans="2:13" x14ac:dyDescent="0.25">
      <c r="B42" s="730"/>
      <c r="C42" s="731"/>
      <c r="D42" s="731"/>
      <c r="E42" s="731"/>
      <c r="F42" s="731"/>
      <c r="G42" s="732"/>
      <c r="H42" s="730"/>
      <c r="I42" s="731"/>
      <c r="J42" s="731"/>
      <c r="K42" s="731"/>
      <c r="L42" s="732"/>
    </row>
    <row r="43" spans="2:13" x14ac:dyDescent="0.25">
      <c r="B43" s="730"/>
      <c r="C43" s="731"/>
      <c r="D43" s="731"/>
      <c r="E43" s="731"/>
      <c r="F43" s="731"/>
      <c r="G43" s="732"/>
      <c r="H43" s="730"/>
      <c r="I43" s="731"/>
      <c r="J43" s="731"/>
      <c r="K43" s="731"/>
      <c r="L43" s="732"/>
    </row>
    <row r="44" spans="2:13" x14ac:dyDescent="0.25">
      <c r="B44" s="730"/>
      <c r="C44" s="731"/>
      <c r="D44" s="731"/>
      <c r="E44" s="731"/>
      <c r="F44" s="731"/>
      <c r="G44" s="732"/>
      <c r="H44" s="730"/>
      <c r="I44" s="731"/>
      <c r="J44" s="731"/>
      <c r="K44" s="731"/>
      <c r="L44" s="732"/>
    </row>
    <row r="45" spans="2:13" x14ac:dyDescent="0.25">
      <c r="B45" s="730"/>
      <c r="C45" s="731"/>
      <c r="D45" s="731"/>
      <c r="E45" s="731"/>
      <c r="F45" s="731"/>
      <c r="G45" s="732"/>
      <c r="H45" s="730"/>
      <c r="I45" s="731"/>
      <c r="J45" s="731"/>
      <c r="K45" s="731"/>
      <c r="L45" s="732"/>
    </row>
    <row r="46" spans="2:13" x14ac:dyDescent="0.25">
      <c r="B46" s="730"/>
      <c r="C46" s="731"/>
      <c r="D46" s="731"/>
      <c r="E46" s="731"/>
      <c r="F46" s="731"/>
      <c r="G46" s="732"/>
      <c r="H46" s="730"/>
      <c r="I46" s="731"/>
      <c r="J46" s="731"/>
      <c r="K46" s="731"/>
      <c r="L46" s="732"/>
    </row>
    <row r="47" spans="2:13" x14ac:dyDescent="0.25">
      <c r="B47" s="730"/>
      <c r="C47" s="731"/>
      <c r="D47" s="731"/>
      <c r="E47" s="731"/>
      <c r="F47" s="731"/>
      <c r="G47" s="732"/>
      <c r="H47" s="730"/>
      <c r="I47" s="731"/>
      <c r="J47" s="731"/>
      <c r="K47" s="731"/>
      <c r="L47" s="732"/>
    </row>
    <row r="48" spans="2:13" x14ac:dyDescent="0.25">
      <c r="B48" s="730"/>
      <c r="C48" s="731"/>
      <c r="D48" s="731"/>
      <c r="E48" s="731"/>
      <c r="F48" s="731"/>
      <c r="G48" s="732"/>
      <c r="H48" s="730"/>
      <c r="I48" s="731"/>
      <c r="J48" s="731"/>
      <c r="K48" s="731"/>
      <c r="L48" s="732"/>
    </row>
    <row r="49" spans="2:13" x14ac:dyDescent="0.25">
      <c r="B49" s="730"/>
      <c r="C49" s="731"/>
      <c r="D49" s="731"/>
      <c r="E49" s="731"/>
      <c r="F49" s="731"/>
      <c r="G49" s="732"/>
      <c r="H49" s="730"/>
      <c r="I49" s="731"/>
      <c r="J49" s="731"/>
      <c r="K49" s="731"/>
      <c r="L49" s="732"/>
    </row>
    <row r="50" spans="2:13" x14ac:dyDescent="0.25">
      <c r="B50" s="730"/>
      <c r="C50" s="731"/>
      <c r="D50" s="731"/>
      <c r="E50" s="731"/>
      <c r="F50" s="731"/>
      <c r="G50" s="732"/>
      <c r="H50" s="730"/>
      <c r="I50" s="731"/>
      <c r="J50" s="731"/>
      <c r="K50" s="731"/>
      <c r="L50" s="732"/>
    </row>
    <row r="51" spans="2:13" ht="15.75" thickBot="1" x14ac:dyDescent="0.3">
      <c r="B51" s="730"/>
      <c r="C51" s="731"/>
      <c r="D51" s="731"/>
      <c r="E51" s="731"/>
      <c r="F51" s="731"/>
      <c r="G51" s="732"/>
      <c r="H51" s="730"/>
      <c r="I51" s="731"/>
      <c r="J51" s="731"/>
      <c r="K51" s="731"/>
      <c r="L51" s="732"/>
    </row>
    <row r="52" spans="2:13" ht="30" customHeight="1" x14ac:dyDescent="0.25">
      <c r="B52" s="752" t="s">
        <v>1124</v>
      </c>
      <c r="C52" s="753"/>
      <c r="D52" s="753"/>
      <c r="E52" s="753"/>
      <c r="F52" s="753"/>
      <c r="G52" s="754"/>
      <c r="H52" s="758" t="s">
        <v>1125</v>
      </c>
      <c r="I52" s="759"/>
      <c r="J52" s="759"/>
      <c r="K52" s="759"/>
      <c r="L52" s="759"/>
      <c r="M52" s="760"/>
    </row>
    <row r="53" spans="2:13" ht="17.45" customHeight="1" thickBot="1" x14ac:dyDescent="0.3">
      <c r="B53" s="755"/>
      <c r="C53" s="756"/>
      <c r="D53" s="756"/>
      <c r="E53" s="756"/>
      <c r="F53" s="756"/>
      <c r="G53" s="757"/>
      <c r="H53" s="755"/>
      <c r="I53" s="756"/>
      <c r="J53" s="756"/>
      <c r="K53" s="756"/>
      <c r="L53" s="756"/>
      <c r="M53" s="757"/>
    </row>
    <row r="54" spans="2:13" x14ac:dyDescent="0.25">
      <c r="B54" s="745" t="s">
        <v>589</v>
      </c>
      <c r="C54" s="746"/>
      <c r="D54" s="746"/>
      <c r="E54" s="746"/>
      <c r="F54" s="746"/>
      <c r="G54" s="747"/>
      <c r="H54" s="745" t="s">
        <v>590</v>
      </c>
      <c r="I54" s="746"/>
      <c r="J54" s="746"/>
      <c r="K54" s="746"/>
      <c r="L54" s="747"/>
    </row>
    <row r="55" spans="2:13" x14ac:dyDescent="0.25">
      <c r="B55" s="730"/>
      <c r="C55" s="731"/>
      <c r="D55" s="731"/>
      <c r="E55" s="731"/>
      <c r="F55" s="731"/>
      <c r="G55" s="732"/>
      <c r="H55" s="730"/>
      <c r="I55" s="731"/>
      <c r="J55" s="731"/>
      <c r="K55" s="731"/>
      <c r="L55" s="732"/>
    </row>
    <row r="56" spans="2:13" x14ac:dyDescent="0.25">
      <c r="B56" s="730"/>
      <c r="C56" s="731"/>
      <c r="D56" s="731"/>
      <c r="E56" s="731"/>
      <c r="F56" s="731"/>
      <c r="G56" s="732"/>
      <c r="H56" s="730"/>
      <c r="I56" s="731"/>
      <c r="J56" s="731"/>
      <c r="K56" s="731"/>
      <c r="L56" s="732"/>
    </row>
    <row r="57" spans="2:13" x14ac:dyDescent="0.25">
      <c r="B57" s="730"/>
      <c r="C57" s="731"/>
      <c r="D57" s="731"/>
      <c r="E57" s="731"/>
      <c r="F57" s="731"/>
      <c r="G57" s="732"/>
      <c r="H57" s="730"/>
      <c r="I57" s="731"/>
      <c r="J57" s="731"/>
      <c r="K57" s="731"/>
      <c r="L57" s="732"/>
    </row>
    <row r="58" spans="2:13" x14ac:dyDescent="0.25">
      <c r="B58" s="730"/>
      <c r="C58" s="731"/>
      <c r="D58" s="731"/>
      <c r="E58" s="731"/>
      <c r="F58" s="731"/>
      <c r="G58" s="732"/>
      <c r="H58" s="730"/>
      <c r="I58" s="731"/>
      <c r="J58" s="731"/>
      <c r="K58" s="731"/>
      <c r="L58" s="732"/>
    </row>
    <row r="59" spans="2:13" x14ac:dyDescent="0.25">
      <c r="B59" s="730"/>
      <c r="C59" s="731"/>
      <c r="D59" s="731"/>
      <c r="E59" s="731"/>
      <c r="F59" s="731"/>
      <c r="G59" s="732"/>
      <c r="H59" s="730"/>
      <c r="I59" s="731"/>
      <c r="J59" s="731"/>
      <c r="K59" s="731"/>
      <c r="L59" s="732"/>
    </row>
    <row r="60" spans="2:13" x14ac:dyDescent="0.25">
      <c r="B60" s="730"/>
      <c r="C60" s="731"/>
      <c r="D60" s="731"/>
      <c r="E60" s="731"/>
      <c r="F60" s="731"/>
      <c r="G60" s="732"/>
      <c r="H60" s="730"/>
      <c r="I60" s="731"/>
      <c r="J60" s="731"/>
      <c r="K60" s="731"/>
      <c r="L60" s="732"/>
    </row>
    <row r="61" spans="2:13" x14ac:dyDescent="0.25">
      <c r="B61" s="730"/>
      <c r="C61" s="731"/>
      <c r="D61" s="731"/>
      <c r="E61" s="731"/>
      <c r="F61" s="731"/>
      <c r="G61" s="732"/>
      <c r="H61" s="730"/>
      <c r="I61" s="731"/>
      <c r="J61" s="731"/>
      <c r="K61" s="731"/>
      <c r="L61" s="732"/>
    </row>
    <row r="62" spans="2:13" x14ac:dyDescent="0.25">
      <c r="B62" s="730"/>
      <c r="C62" s="731"/>
      <c r="D62" s="731"/>
      <c r="E62" s="731"/>
      <c r="F62" s="731"/>
      <c r="G62" s="732"/>
      <c r="H62" s="730"/>
      <c r="I62" s="731"/>
      <c r="J62" s="731"/>
      <c r="K62" s="731"/>
      <c r="L62" s="732"/>
    </row>
    <row r="63" spans="2:13" x14ac:dyDescent="0.25">
      <c r="B63" s="730"/>
      <c r="C63" s="731"/>
      <c r="D63" s="731"/>
      <c r="E63" s="731"/>
      <c r="F63" s="731"/>
      <c r="G63" s="732"/>
      <c r="H63" s="730"/>
      <c r="I63" s="731"/>
      <c r="J63" s="731"/>
      <c r="K63" s="731"/>
      <c r="L63" s="732"/>
    </row>
    <row r="64" spans="2:13" x14ac:dyDescent="0.25">
      <c r="B64" s="730"/>
      <c r="C64" s="731"/>
      <c r="D64" s="731"/>
      <c r="E64" s="731"/>
      <c r="F64" s="731"/>
      <c r="G64" s="732"/>
      <c r="H64" s="730"/>
      <c r="I64" s="731"/>
      <c r="J64" s="731"/>
      <c r="K64" s="731"/>
      <c r="L64" s="732"/>
    </row>
    <row r="65" spans="2:13" x14ac:dyDescent="0.25">
      <c r="B65" s="730"/>
      <c r="C65" s="731"/>
      <c r="D65" s="731"/>
      <c r="E65" s="731"/>
      <c r="F65" s="731"/>
      <c r="G65" s="732"/>
      <c r="H65" s="730"/>
      <c r="I65" s="731"/>
      <c r="J65" s="731"/>
      <c r="K65" s="731"/>
      <c r="L65" s="732"/>
    </row>
    <row r="66" spans="2:13" x14ac:dyDescent="0.25">
      <c r="B66" s="730"/>
      <c r="C66" s="731"/>
      <c r="D66" s="731"/>
      <c r="E66" s="731"/>
      <c r="F66" s="731"/>
      <c r="G66" s="732"/>
      <c r="H66" s="730"/>
      <c r="I66" s="731"/>
      <c r="J66" s="731"/>
      <c r="K66" s="731"/>
      <c r="L66" s="732"/>
    </row>
    <row r="67" spans="2:13" ht="28.15" customHeight="1" thickBot="1" x14ac:dyDescent="0.3">
      <c r="B67" s="730"/>
      <c r="C67" s="731"/>
      <c r="D67" s="731"/>
      <c r="E67" s="731"/>
      <c r="F67" s="731"/>
      <c r="G67" s="732"/>
      <c r="H67" s="730"/>
      <c r="I67" s="731"/>
      <c r="J67" s="731"/>
      <c r="K67" s="731"/>
      <c r="L67" s="732"/>
    </row>
    <row r="68" spans="2:13" ht="17.45" customHeight="1" x14ac:dyDescent="0.25">
      <c r="B68" s="752" t="s">
        <v>1127</v>
      </c>
      <c r="C68" s="753"/>
      <c r="D68" s="753"/>
      <c r="E68" s="753"/>
      <c r="F68" s="753"/>
      <c r="G68" s="753"/>
      <c r="H68" s="773" t="s">
        <v>1128</v>
      </c>
      <c r="I68" s="774"/>
      <c r="J68" s="774"/>
      <c r="K68" s="774"/>
      <c r="L68" s="774"/>
      <c r="M68" s="775"/>
    </row>
    <row r="69" spans="2:13" ht="28.9" customHeight="1" thickBot="1" x14ac:dyDescent="0.3">
      <c r="B69" s="755"/>
      <c r="C69" s="756"/>
      <c r="D69" s="756"/>
      <c r="E69" s="756"/>
      <c r="F69" s="756"/>
      <c r="G69" s="756"/>
      <c r="H69" s="776"/>
      <c r="I69" s="777"/>
      <c r="J69" s="777"/>
      <c r="K69" s="777"/>
      <c r="L69" s="777"/>
      <c r="M69" s="778"/>
    </row>
    <row r="70" spans="2:13" x14ac:dyDescent="0.25">
      <c r="B70" s="745"/>
      <c r="C70" s="746"/>
      <c r="D70" s="746"/>
      <c r="E70" s="746"/>
      <c r="F70" s="746"/>
      <c r="G70" s="747"/>
      <c r="H70" s="745"/>
      <c r="I70" s="746"/>
      <c r="J70" s="746"/>
      <c r="K70" s="746"/>
      <c r="L70" s="747"/>
    </row>
    <row r="71" spans="2:13" x14ac:dyDescent="0.25">
      <c r="B71" s="730"/>
      <c r="C71" s="731"/>
      <c r="D71" s="731"/>
      <c r="E71" s="731"/>
      <c r="F71" s="731"/>
      <c r="G71" s="732"/>
      <c r="H71" s="730"/>
      <c r="I71" s="731"/>
      <c r="J71" s="731"/>
      <c r="K71" s="731"/>
      <c r="L71" s="732"/>
    </row>
    <row r="72" spans="2:13" x14ac:dyDescent="0.25">
      <c r="B72" s="730"/>
      <c r="C72" s="731"/>
      <c r="D72" s="731"/>
      <c r="E72" s="731"/>
      <c r="F72" s="731"/>
      <c r="G72" s="732"/>
      <c r="H72" s="730"/>
      <c r="I72" s="731"/>
      <c r="J72" s="731"/>
      <c r="K72" s="731"/>
      <c r="L72" s="732"/>
    </row>
    <row r="73" spans="2:13" x14ac:dyDescent="0.25">
      <c r="B73" s="730"/>
      <c r="C73" s="731"/>
      <c r="D73" s="731"/>
      <c r="E73" s="731"/>
      <c r="F73" s="731"/>
      <c r="G73" s="732"/>
      <c r="H73" s="730"/>
      <c r="I73" s="731"/>
      <c r="J73" s="731"/>
      <c r="K73" s="731"/>
      <c r="L73" s="732"/>
    </row>
    <row r="74" spans="2:13" x14ac:dyDescent="0.25">
      <c r="B74" s="730"/>
      <c r="C74" s="731"/>
      <c r="D74" s="731"/>
      <c r="E74" s="731"/>
      <c r="F74" s="731"/>
      <c r="G74" s="732"/>
      <c r="H74" s="730"/>
      <c r="I74" s="731"/>
      <c r="J74" s="731"/>
      <c r="K74" s="731"/>
      <c r="L74" s="732"/>
    </row>
    <row r="75" spans="2:13" x14ac:dyDescent="0.25">
      <c r="B75" s="730"/>
      <c r="C75" s="731"/>
      <c r="D75" s="731"/>
      <c r="E75" s="731"/>
      <c r="F75" s="731"/>
      <c r="G75" s="732"/>
      <c r="H75" s="730"/>
      <c r="I75" s="731"/>
      <c r="J75" s="731"/>
      <c r="K75" s="731"/>
      <c r="L75" s="732"/>
    </row>
    <row r="76" spans="2:13" x14ac:dyDescent="0.25">
      <c r="B76" s="730"/>
      <c r="C76" s="731"/>
      <c r="D76" s="731"/>
      <c r="E76" s="731"/>
      <c r="F76" s="731"/>
      <c r="G76" s="732"/>
      <c r="H76" s="730"/>
      <c r="I76" s="731"/>
      <c r="J76" s="731"/>
      <c r="K76" s="731"/>
      <c r="L76" s="732"/>
    </row>
    <row r="77" spans="2:13" x14ac:dyDescent="0.25">
      <c r="B77" s="730"/>
      <c r="C77" s="731"/>
      <c r="D77" s="731"/>
      <c r="E77" s="731"/>
      <c r="F77" s="731"/>
      <c r="G77" s="732"/>
      <c r="H77" s="730"/>
      <c r="I77" s="731"/>
      <c r="J77" s="731"/>
      <c r="K77" s="731"/>
      <c r="L77" s="732"/>
    </row>
    <row r="78" spans="2:13" x14ac:dyDescent="0.25">
      <c r="B78" s="730"/>
      <c r="C78" s="731"/>
      <c r="D78" s="731"/>
      <c r="E78" s="731"/>
      <c r="F78" s="731"/>
      <c r="G78" s="732"/>
      <c r="H78" s="730"/>
      <c r="I78" s="731"/>
      <c r="J78" s="731"/>
      <c r="K78" s="731"/>
      <c r="L78" s="732"/>
    </row>
    <row r="79" spans="2:13" x14ac:dyDescent="0.25">
      <c r="B79" s="730"/>
      <c r="C79" s="731"/>
      <c r="D79" s="731"/>
      <c r="E79" s="731"/>
      <c r="F79" s="731"/>
      <c r="G79" s="732"/>
      <c r="H79" s="730"/>
      <c r="I79" s="731"/>
      <c r="J79" s="731"/>
      <c r="K79" s="731"/>
      <c r="L79" s="732"/>
    </row>
    <row r="80" spans="2:13" x14ac:dyDescent="0.25">
      <c r="B80" s="730"/>
      <c r="C80" s="731"/>
      <c r="D80" s="731"/>
      <c r="E80" s="731"/>
      <c r="F80" s="731"/>
      <c r="G80" s="732"/>
      <c r="H80" s="730"/>
      <c r="I80" s="731"/>
      <c r="J80" s="731"/>
      <c r="K80" s="731"/>
      <c r="L80" s="732"/>
    </row>
    <row r="81" spans="2:13" x14ac:dyDescent="0.25">
      <c r="B81" s="730"/>
      <c r="C81" s="731"/>
      <c r="D81" s="731"/>
      <c r="E81" s="731"/>
      <c r="F81" s="731"/>
      <c r="G81" s="732"/>
      <c r="H81" s="730"/>
      <c r="I81" s="731"/>
      <c r="J81" s="731"/>
      <c r="K81" s="731"/>
      <c r="L81" s="732"/>
    </row>
    <row r="82" spans="2:13" x14ac:dyDescent="0.25">
      <c r="B82" s="730"/>
      <c r="C82" s="731"/>
      <c r="D82" s="731"/>
      <c r="E82" s="731"/>
      <c r="F82" s="731"/>
      <c r="G82" s="732"/>
      <c r="H82" s="730"/>
      <c r="I82" s="731"/>
      <c r="J82" s="731"/>
      <c r="K82" s="731"/>
      <c r="L82" s="732"/>
    </row>
    <row r="83" spans="2:13" ht="31.15" customHeight="1" thickBot="1" x14ac:dyDescent="0.3">
      <c r="B83" s="730"/>
      <c r="C83" s="731"/>
      <c r="D83" s="731"/>
      <c r="E83" s="731"/>
      <c r="F83" s="731"/>
      <c r="G83" s="732"/>
      <c r="H83" s="730"/>
      <c r="I83" s="731"/>
      <c r="J83" s="731"/>
      <c r="K83" s="731"/>
      <c r="L83" s="732"/>
    </row>
    <row r="84" spans="2:13" ht="25.9" customHeight="1" x14ac:dyDescent="0.25">
      <c r="B84" s="752" t="s">
        <v>1129</v>
      </c>
      <c r="C84" s="753"/>
      <c r="D84" s="753"/>
      <c r="E84" s="753"/>
      <c r="F84" s="753"/>
      <c r="G84" s="753"/>
      <c r="H84" s="773" t="s">
        <v>1129</v>
      </c>
      <c r="I84" s="774"/>
      <c r="J84" s="774"/>
      <c r="K84" s="774"/>
      <c r="L84" s="774"/>
      <c r="M84" s="775"/>
    </row>
    <row r="85" spans="2:13" ht="19.899999999999999" customHeight="1" thickBot="1" x14ac:dyDescent="0.3">
      <c r="B85" s="755"/>
      <c r="C85" s="756"/>
      <c r="D85" s="756"/>
      <c r="E85" s="756"/>
      <c r="F85" s="756"/>
      <c r="G85" s="756"/>
      <c r="H85" s="776"/>
      <c r="I85" s="777"/>
      <c r="J85" s="777"/>
      <c r="K85" s="777"/>
      <c r="L85" s="777"/>
      <c r="M85" s="778"/>
    </row>
    <row r="86" spans="2:13" x14ac:dyDescent="0.25">
      <c r="B86" s="745" t="s">
        <v>589</v>
      </c>
      <c r="C86" s="746"/>
      <c r="D86" s="746"/>
      <c r="E86" s="746"/>
      <c r="F86" s="746"/>
      <c r="G86" s="747"/>
      <c r="H86" s="745" t="s">
        <v>590</v>
      </c>
      <c r="I86" s="746"/>
      <c r="J86" s="746"/>
      <c r="K86" s="746"/>
      <c r="L86" s="747"/>
    </row>
    <row r="87" spans="2:13" x14ac:dyDescent="0.25">
      <c r="B87" s="730"/>
      <c r="C87" s="731"/>
      <c r="D87" s="731"/>
      <c r="E87" s="731"/>
      <c r="F87" s="731"/>
      <c r="G87" s="732"/>
      <c r="H87" s="730"/>
      <c r="I87" s="731"/>
      <c r="J87" s="731"/>
      <c r="K87" s="731"/>
      <c r="L87" s="732"/>
    </row>
    <row r="88" spans="2:13" x14ac:dyDescent="0.25">
      <c r="B88" s="730"/>
      <c r="C88" s="731"/>
      <c r="D88" s="731"/>
      <c r="E88" s="731"/>
      <c r="F88" s="731"/>
      <c r="G88" s="732"/>
      <c r="H88" s="730"/>
      <c r="I88" s="731"/>
      <c r="J88" s="731"/>
      <c r="K88" s="731"/>
      <c r="L88" s="732"/>
    </row>
    <row r="89" spans="2:13" x14ac:dyDescent="0.25">
      <c r="B89" s="730"/>
      <c r="C89" s="731"/>
      <c r="D89" s="731"/>
      <c r="E89" s="731"/>
      <c r="F89" s="731"/>
      <c r="G89" s="732"/>
      <c r="H89" s="730"/>
      <c r="I89" s="731"/>
      <c r="J89" s="731"/>
      <c r="K89" s="731"/>
      <c r="L89" s="732"/>
    </row>
    <row r="90" spans="2:13" x14ac:dyDescent="0.25">
      <c r="B90" s="730"/>
      <c r="C90" s="731"/>
      <c r="D90" s="731"/>
      <c r="E90" s="731"/>
      <c r="F90" s="731"/>
      <c r="G90" s="732"/>
      <c r="H90" s="730"/>
      <c r="I90" s="731"/>
      <c r="J90" s="731"/>
      <c r="K90" s="731"/>
      <c r="L90" s="732"/>
    </row>
    <row r="91" spans="2:13" x14ac:dyDescent="0.25">
      <c r="B91" s="730"/>
      <c r="C91" s="731"/>
      <c r="D91" s="731"/>
      <c r="E91" s="731"/>
      <c r="F91" s="731"/>
      <c r="G91" s="732"/>
      <c r="H91" s="730"/>
      <c r="I91" s="731"/>
      <c r="J91" s="731"/>
      <c r="K91" s="731"/>
      <c r="L91" s="732"/>
    </row>
    <row r="92" spans="2:13" x14ac:dyDescent="0.25">
      <c r="B92" s="730"/>
      <c r="C92" s="731"/>
      <c r="D92" s="731"/>
      <c r="E92" s="731"/>
      <c r="F92" s="731"/>
      <c r="G92" s="732"/>
      <c r="H92" s="730"/>
      <c r="I92" s="731"/>
      <c r="J92" s="731"/>
      <c r="K92" s="731"/>
      <c r="L92" s="732"/>
    </row>
    <row r="93" spans="2:13" x14ac:dyDescent="0.25">
      <c r="B93" s="730"/>
      <c r="C93" s="731"/>
      <c r="D93" s="731"/>
      <c r="E93" s="731"/>
      <c r="F93" s="731"/>
      <c r="G93" s="732"/>
      <c r="H93" s="730"/>
      <c r="I93" s="731"/>
      <c r="J93" s="731"/>
      <c r="K93" s="731"/>
      <c r="L93" s="732"/>
    </row>
    <row r="94" spans="2:13" x14ac:dyDescent="0.25">
      <c r="B94" s="730"/>
      <c r="C94" s="731"/>
      <c r="D94" s="731"/>
      <c r="E94" s="731"/>
      <c r="F94" s="731"/>
      <c r="G94" s="732"/>
      <c r="H94" s="730"/>
      <c r="I94" s="731"/>
      <c r="J94" s="731"/>
      <c r="K94" s="731"/>
      <c r="L94" s="732"/>
    </row>
    <row r="95" spans="2:13" x14ac:dyDescent="0.25">
      <c r="B95" s="730"/>
      <c r="C95" s="731"/>
      <c r="D95" s="731"/>
      <c r="E95" s="731"/>
      <c r="F95" s="731"/>
      <c r="G95" s="732"/>
      <c r="H95" s="730"/>
      <c r="I95" s="731"/>
      <c r="J95" s="731"/>
      <c r="K95" s="731"/>
      <c r="L95" s="732"/>
    </row>
    <row r="96" spans="2:13" x14ac:dyDescent="0.25">
      <c r="B96" s="730"/>
      <c r="C96" s="731"/>
      <c r="D96" s="731"/>
      <c r="E96" s="731"/>
      <c r="F96" s="731"/>
      <c r="G96" s="732"/>
      <c r="H96" s="730"/>
      <c r="I96" s="731"/>
      <c r="J96" s="731"/>
      <c r="K96" s="731"/>
      <c r="L96" s="732"/>
    </row>
    <row r="97" spans="2:13" x14ac:dyDescent="0.25">
      <c r="B97" s="730"/>
      <c r="C97" s="731"/>
      <c r="D97" s="731"/>
      <c r="E97" s="731"/>
      <c r="F97" s="731"/>
      <c r="G97" s="732"/>
      <c r="H97" s="730"/>
      <c r="I97" s="731"/>
      <c r="J97" s="731"/>
      <c r="K97" s="731"/>
      <c r="L97" s="732"/>
    </row>
    <row r="98" spans="2:13" x14ac:dyDescent="0.25">
      <c r="B98" s="730"/>
      <c r="C98" s="731"/>
      <c r="D98" s="731"/>
      <c r="E98" s="731"/>
      <c r="F98" s="731"/>
      <c r="G98" s="732"/>
      <c r="H98" s="730"/>
      <c r="I98" s="731"/>
      <c r="J98" s="731"/>
      <c r="K98" s="731"/>
      <c r="L98" s="732"/>
    </row>
    <row r="99" spans="2:13" ht="15.75" thickBot="1" x14ac:dyDescent="0.3">
      <c r="B99" s="730"/>
      <c r="C99" s="731"/>
      <c r="D99" s="731"/>
      <c r="E99" s="731"/>
      <c r="F99" s="731"/>
      <c r="G99" s="732"/>
      <c r="H99" s="730"/>
      <c r="I99" s="731"/>
      <c r="J99" s="731"/>
      <c r="K99" s="731"/>
      <c r="L99" s="732"/>
    </row>
    <row r="100" spans="2:13" ht="25.9" customHeight="1" x14ac:dyDescent="0.25">
      <c r="B100" s="779"/>
      <c r="C100" s="774"/>
      <c r="D100" s="774"/>
      <c r="E100" s="774"/>
      <c r="F100" s="774"/>
      <c r="G100" s="775"/>
      <c r="H100" s="773"/>
      <c r="I100" s="774"/>
      <c r="J100" s="774"/>
      <c r="K100" s="774"/>
      <c r="L100" s="774"/>
      <c r="M100" s="775"/>
    </row>
    <row r="101" spans="2:13" ht="20.45" customHeight="1" thickBot="1" x14ac:dyDescent="0.3">
      <c r="B101" s="776"/>
      <c r="C101" s="777"/>
      <c r="D101" s="777"/>
      <c r="E101" s="777"/>
      <c r="F101" s="777"/>
      <c r="G101" s="778"/>
      <c r="H101" s="776"/>
      <c r="I101" s="777"/>
      <c r="J101" s="777"/>
      <c r="K101" s="777"/>
      <c r="L101" s="777"/>
      <c r="M101" s="778"/>
    </row>
    <row r="102" spans="2:13" x14ac:dyDescent="0.25">
      <c r="B102" s="745" t="s">
        <v>589</v>
      </c>
      <c r="C102" s="746"/>
      <c r="D102" s="746"/>
      <c r="E102" s="746"/>
      <c r="F102" s="746"/>
      <c r="G102" s="747"/>
      <c r="H102" s="745" t="s">
        <v>590</v>
      </c>
      <c r="I102" s="746"/>
      <c r="J102" s="746"/>
      <c r="K102" s="746"/>
      <c r="L102" s="747"/>
    </row>
    <row r="103" spans="2:13" x14ac:dyDescent="0.25">
      <c r="B103" s="730"/>
      <c r="C103" s="731"/>
      <c r="D103" s="731"/>
      <c r="E103" s="731"/>
      <c r="F103" s="731"/>
      <c r="G103" s="732"/>
      <c r="H103" s="730"/>
      <c r="I103" s="731"/>
      <c r="J103" s="731"/>
      <c r="K103" s="731"/>
      <c r="L103" s="732"/>
    </row>
    <row r="104" spans="2:13" x14ac:dyDescent="0.25">
      <c r="B104" s="730"/>
      <c r="C104" s="731"/>
      <c r="D104" s="731"/>
      <c r="E104" s="731"/>
      <c r="F104" s="731"/>
      <c r="G104" s="732"/>
      <c r="H104" s="730"/>
      <c r="I104" s="731"/>
      <c r="J104" s="731"/>
      <c r="K104" s="731"/>
      <c r="L104" s="732"/>
    </row>
    <row r="105" spans="2:13" x14ac:dyDescent="0.25">
      <c r="B105" s="730"/>
      <c r="C105" s="731"/>
      <c r="D105" s="731"/>
      <c r="E105" s="731"/>
      <c r="F105" s="731"/>
      <c r="G105" s="732"/>
      <c r="H105" s="730"/>
      <c r="I105" s="731"/>
      <c r="J105" s="731"/>
      <c r="K105" s="731"/>
      <c r="L105" s="732"/>
    </row>
    <row r="106" spans="2:13" x14ac:dyDescent="0.25">
      <c r="B106" s="730"/>
      <c r="C106" s="731"/>
      <c r="D106" s="731"/>
      <c r="E106" s="731"/>
      <c r="F106" s="731"/>
      <c r="G106" s="732"/>
      <c r="H106" s="730"/>
      <c r="I106" s="731"/>
      <c r="J106" s="731"/>
      <c r="K106" s="731"/>
      <c r="L106" s="732"/>
    </row>
    <row r="107" spans="2:13" x14ac:dyDescent="0.25">
      <c r="B107" s="730"/>
      <c r="C107" s="731"/>
      <c r="D107" s="731"/>
      <c r="E107" s="731"/>
      <c r="F107" s="731"/>
      <c r="G107" s="732"/>
      <c r="H107" s="730"/>
      <c r="I107" s="731"/>
      <c r="J107" s="731"/>
      <c r="K107" s="731"/>
      <c r="L107" s="732"/>
    </row>
    <row r="108" spans="2:13" x14ac:dyDescent="0.25">
      <c r="B108" s="730"/>
      <c r="C108" s="731"/>
      <c r="D108" s="731"/>
      <c r="E108" s="731"/>
      <c r="F108" s="731"/>
      <c r="G108" s="732"/>
      <c r="H108" s="730"/>
      <c r="I108" s="731"/>
      <c r="J108" s="731"/>
      <c r="K108" s="731"/>
      <c r="L108" s="732"/>
    </row>
    <row r="109" spans="2:13" x14ac:dyDescent="0.25">
      <c r="B109" s="730"/>
      <c r="C109" s="731"/>
      <c r="D109" s="731"/>
      <c r="E109" s="731"/>
      <c r="F109" s="731"/>
      <c r="G109" s="732"/>
      <c r="H109" s="730"/>
      <c r="I109" s="731"/>
      <c r="J109" s="731"/>
      <c r="K109" s="731"/>
      <c r="L109" s="732"/>
    </row>
    <row r="110" spans="2:13" x14ac:dyDescent="0.25">
      <c r="B110" s="730"/>
      <c r="C110" s="731"/>
      <c r="D110" s="731"/>
      <c r="E110" s="731"/>
      <c r="F110" s="731"/>
      <c r="G110" s="732"/>
      <c r="H110" s="730"/>
      <c r="I110" s="731"/>
      <c r="J110" s="731"/>
      <c r="K110" s="731"/>
      <c r="L110" s="732"/>
    </row>
    <row r="111" spans="2:13" x14ac:dyDescent="0.25">
      <c r="B111" s="730"/>
      <c r="C111" s="731"/>
      <c r="D111" s="731"/>
      <c r="E111" s="731"/>
      <c r="F111" s="731"/>
      <c r="G111" s="732"/>
      <c r="H111" s="730"/>
      <c r="I111" s="731"/>
      <c r="J111" s="731"/>
      <c r="K111" s="731"/>
      <c r="L111" s="732"/>
    </row>
    <row r="112" spans="2:13" x14ac:dyDescent="0.25">
      <c r="B112" s="730"/>
      <c r="C112" s="731"/>
      <c r="D112" s="731"/>
      <c r="E112" s="731"/>
      <c r="F112" s="731"/>
      <c r="G112" s="732"/>
      <c r="H112" s="730"/>
      <c r="I112" s="731"/>
      <c r="J112" s="731"/>
      <c r="K112" s="731"/>
      <c r="L112" s="732"/>
    </row>
    <row r="113" spans="2:12" x14ac:dyDescent="0.25">
      <c r="B113" s="730"/>
      <c r="C113" s="731"/>
      <c r="D113" s="731"/>
      <c r="E113" s="731"/>
      <c r="F113" s="731"/>
      <c r="G113" s="732"/>
      <c r="H113" s="730"/>
      <c r="I113" s="731"/>
      <c r="J113" s="731"/>
      <c r="K113" s="731"/>
      <c r="L113" s="732"/>
    </row>
    <row r="114" spans="2:12" x14ac:dyDescent="0.25">
      <c r="B114" s="730"/>
      <c r="C114" s="731"/>
      <c r="D114" s="731"/>
      <c r="E114" s="731"/>
      <c r="F114" s="731"/>
      <c r="G114" s="732"/>
      <c r="H114" s="730"/>
      <c r="I114" s="731"/>
      <c r="J114" s="731"/>
      <c r="K114" s="731"/>
      <c r="L114" s="732"/>
    </row>
    <row r="115" spans="2:12" ht="15.75" thickBot="1" x14ac:dyDescent="0.3">
      <c r="B115" s="730"/>
      <c r="C115" s="731"/>
      <c r="D115" s="731"/>
      <c r="E115" s="731"/>
      <c r="F115" s="731"/>
      <c r="G115" s="732"/>
      <c r="H115" s="730"/>
      <c r="I115" s="731"/>
      <c r="J115" s="731"/>
      <c r="K115" s="731"/>
      <c r="L115" s="732"/>
    </row>
    <row r="116" spans="2:12" ht="41.45" customHeight="1" x14ac:dyDescent="0.25">
      <c r="B116" s="780"/>
      <c r="C116" s="781"/>
      <c r="D116" s="781"/>
      <c r="E116" s="781"/>
      <c r="F116" s="781"/>
      <c r="G116" s="782"/>
      <c r="H116" s="786"/>
      <c r="I116" s="787"/>
      <c r="J116" s="787"/>
      <c r="K116" s="787"/>
      <c r="L116" s="788"/>
    </row>
    <row r="117" spans="2:12" ht="19.149999999999999" customHeight="1" thickBot="1" x14ac:dyDescent="0.3">
      <c r="B117" s="783"/>
      <c r="C117" s="784"/>
      <c r="D117" s="784"/>
      <c r="E117" s="784"/>
      <c r="F117" s="784"/>
      <c r="G117" s="785"/>
      <c r="H117" s="789"/>
      <c r="I117" s="790"/>
      <c r="J117" s="790"/>
      <c r="K117" s="790"/>
      <c r="L117" s="791"/>
    </row>
    <row r="118" spans="2:12" x14ac:dyDescent="0.25">
      <c r="B118" s="745" t="s">
        <v>589</v>
      </c>
      <c r="C118" s="746"/>
      <c r="D118" s="746"/>
      <c r="E118" s="746"/>
      <c r="F118" s="746"/>
      <c r="G118" s="747"/>
      <c r="H118" s="745" t="s">
        <v>590</v>
      </c>
      <c r="I118" s="746"/>
      <c r="J118" s="746"/>
      <c r="K118" s="746"/>
      <c r="L118" s="747"/>
    </row>
    <row r="119" spans="2:12" x14ac:dyDescent="0.25">
      <c r="B119" s="730"/>
      <c r="C119" s="731"/>
      <c r="D119" s="731"/>
      <c r="E119" s="731"/>
      <c r="F119" s="731"/>
      <c r="G119" s="732"/>
      <c r="H119" s="730"/>
      <c r="I119" s="731"/>
      <c r="J119" s="731"/>
      <c r="K119" s="731"/>
      <c r="L119" s="732"/>
    </row>
    <row r="120" spans="2:12" x14ac:dyDescent="0.25">
      <c r="B120" s="730"/>
      <c r="C120" s="731"/>
      <c r="D120" s="731"/>
      <c r="E120" s="731"/>
      <c r="F120" s="731"/>
      <c r="G120" s="732"/>
      <c r="H120" s="730"/>
      <c r="I120" s="731"/>
      <c r="J120" s="731"/>
      <c r="K120" s="731"/>
      <c r="L120" s="732"/>
    </row>
    <row r="121" spans="2:12" x14ac:dyDescent="0.25">
      <c r="B121" s="730"/>
      <c r="C121" s="731"/>
      <c r="D121" s="731"/>
      <c r="E121" s="731"/>
      <c r="F121" s="731"/>
      <c r="G121" s="732"/>
      <c r="H121" s="730"/>
      <c r="I121" s="731"/>
      <c r="J121" s="731"/>
      <c r="K121" s="731"/>
      <c r="L121" s="732"/>
    </row>
    <row r="122" spans="2:12" x14ac:dyDescent="0.25">
      <c r="B122" s="730"/>
      <c r="C122" s="731"/>
      <c r="D122" s="731"/>
      <c r="E122" s="731"/>
      <c r="F122" s="731"/>
      <c r="G122" s="732"/>
      <c r="H122" s="730"/>
      <c r="I122" s="731"/>
      <c r="J122" s="731"/>
      <c r="K122" s="731"/>
      <c r="L122" s="732"/>
    </row>
    <row r="123" spans="2:12" x14ac:dyDescent="0.25">
      <c r="B123" s="730"/>
      <c r="C123" s="731"/>
      <c r="D123" s="731"/>
      <c r="E123" s="731"/>
      <c r="F123" s="731"/>
      <c r="G123" s="732"/>
      <c r="H123" s="730"/>
      <c r="I123" s="731"/>
      <c r="J123" s="731"/>
      <c r="K123" s="731"/>
      <c r="L123" s="732"/>
    </row>
    <row r="124" spans="2:12" x14ac:dyDescent="0.25">
      <c r="B124" s="730"/>
      <c r="C124" s="731"/>
      <c r="D124" s="731"/>
      <c r="E124" s="731"/>
      <c r="F124" s="731"/>
      <c r="G124" s="732"/>
      <c r="H124" s="730"/>
      <c r="I124" s="731"/>
      <c r="J124" s="731"/>
      <c r="K124" s="731"/>
      <c r="L124" s="732"/>
    </row>
    <row r="125" spans="2:12" x14ac:dyDescent="0.25">
      <c r="B125" s="730"/>
      <c r="C125" s="731"/>
      <c r="D125" s="731"/>
      <c r="E125" s="731"/>
      <c r="F125" s="731"/>
      <c r="G125" s="732"/>
      <c r="H125" s="730"/>
      <c r="I125" s="731"/>
      <c r="J125" s="731"/>
      <c r="K125" s="731"/>
      <c r="L125" s="732"/>
    </row>
    <row r="126" spans="2:12" x14ac:dyDescent="0.25">
      <c r="B126" s="730"/>
      <c r="C126" s="731"/>
      <c r="D126" s="731"/>
      <c r="E126" s="731"/>
      <c r="F126" s="731"/>
      <c r="G126" s="732"/>
      <c r="H126" s="730"/>
      <c r="I126" s="731"/>
      <c r="J126" s="731"/>
      <c r="K126" s="731"/>
      <c r="L126" s="732"/>
    </row>
    <row r="127" spans="2:12" x14ac:dyDescent="0.25">
      <c r="B127" s="730"/>
      <c r="C127" s="731"/>
      <c r="D127" s="731"/>
      <c r="E127" s="731"/>
      <c r="F127" s="731"/>
      <c r="G127" s="732"/>
      <c r="H127" s="730"/>
      <c r="I127" s="731"/>
      <c r="J127" s="731"/>
      <c r="K127" s="731"/>
      <c r="L127" s="732"/>
    </row>
    <row r="128" spans="2:12" x14ac:dyDescent="0.25">
      <c r="B128" s="730"/>
      <c r="C128" s="731"/>
      <c r="D128" s="731"/>
      <c r="E128" s="731"/>
      <c r="F128" s="731"/>
      <c r="G128" s="732"/>
      <c r="H128" s="730"/>
      <c r="I128" s="731"/>
      <c r="J128" s="731"/>
      <c r="K128" s="731"/>
      <c r="L128" s="732"/>
    </row>
    <row r="129" spans="2:12" x14ac:dyDescent="0.25">
      <c r="B129" s="730"/>
      <c r="C129" s="731"/>
      <c r="D129" s="731"/>
      <c r="E129" s="731"/>
      <c r="F129" s="731"/>
      <c r="G129" s="732"/>
      <c r="H129" s="730"/>
      <c r="I129" s="731"/>
      <c r="J129" s="731"/>
      <c r="K129" s="731"/>
      <c r="L129" s="732"/>
    </row>
    <row r="130" spans="2:12" x14ac:dyDescent="0.25">
      <c r="B130" s="730"/>
      <c r="C130" s="731"/>
      <c r="D130" s="731"/>
      <c r="E130" s="731"/>
      <c r="F130" s="731"/>
      <c r="G130" s="732"/>
      <c r="H130" s="730"/>
      <c r="I130" s="731"/>
      <c r="J130" s="731"/>
      <c r="K130" s="731"/>
      <c r="L130" s="732"/>
    </row>
    <row r="131" spans="2:12" ht="15.75" thickBot="1" x14ac:dyDescent="0.3">
      <c r="B131" s="730"/>
      <c r="C131" s="731"/>
      <c r="D131" s="731"/>
      <c r="E131" s="731"/>
      <c r="F131" s="731"/>
      <c r="G131" s="732"/>
      <c r="H131" s="730"/>
      <c r="I131" s="731"/>
      <c r="J131" s="731"/>
      <c r="K131" s="731"/>
      <c r="L131" s="732"/>
    </row>
    <row r="132" spans="2:12" ht="19.899999999999999" customHeight="1" x14ac:dyDescent="0.25">
      <c r="B132" s="761"/>
      <c r="C132" s="762"/>
      <c r="D132" s="762"/>
      <c r="E132" s="762"/>
      <c r="F132" s="762"/>
      <c r="G132" s="763"/>
      <c r="H132" s="767"/>
      <c r="I132" s="768"/>
      <c r="J132" s="768"/>
      <c r="K132" s="768"/>
      <c r="L132" s="769"/>
    </row>
    <row r="133" spans="2:12" ht="15.75" thickBot="1" x14ac:dyDescent="0.3">
      <c r="B133" s="764"/>
      <c r="C133" s="765"/>
      <c r="D133" s="765"/>
      <c r="E133" s="765"/>
      <c r="F133" s="765"/>
      <c r="G133" s="766"/>
      <c r="H133" s="770"/>
      <c r="I133" s="771"/>
      <c r="J133" s="771"/>
      <c r="K133" s="771"/>
      <c r="L133" s="772"/>
    </row>
  </sheetData>
  <mergeCells count="39">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B103" sqref="B103:L104"/>
    </sheetView>
  </sheetViews>
  <sheetFormatPr baseColWidth="10" defaultColWidth="12" defaultRowHeight="15" x14ac:dyDescent="0.25"/>
  <cols>
    <col min="1" max="1" width="3.85546875" style="157" customWidth="1"/>
    <col min="2" max="2" width="4.85546875" style="157" customWidth="1"/>
    <col min="3" max="3" width="8.7109375" style="157" customWidth="1"/>
    <col min="4" max="4" width="8.42578125" style="157" customWidth="1"/>
    <col min="5" max="5" width="12" style="157"/>
    <col min="6" max="6" width="12.5703125" style="157" customWidth="1"/>
    <col min="7" max="7" width="10" style="157" customWidth="1"/>
    <col min="8" max="8" width="9" style="157" customWidth="1"/>
    <col min="9" max="9" width="23.5703125" style="157" customWidth="1"/>
    <col min="10" max="10" width="13.7109375" style="157" customWidth="1"/>
    <col min="11" max="11" width="14.140625" style="157" customWidth="1"/>
    <col min="12" max="12" width="10" style="157" customWidth="1"/>
    <col min="13" max="13" width="12" style="157" hidden="1" customWidth="1"/>
    <col min="14" max="16384" width="12" style="157"/>
  </cols>
  <sheetData>
    <row r="1" spans="2:12" ht="27.75" customHeight="1" x14ac:dyDescent="0.25">
      <c r="B1" s="710" t="s">
        <v>326</v>
      </c>
      <c r="C1" s="711"/>
      <c r="D1" s="711"/>
      <c r="E1" s="711"/>
      <c r="F1" s="711"/>
      <c r="G1" s="711"/>
      <c r="H1" s="711"/>
      <c r="I1" s="711"/>
      <c r="J1" s="711"/>
      <c r="K1" s="711"/>
      <c r="L1" s="712"/>
    </row>
    <row r="2" spans="2:12" ht="11.25" customHeight="1" x14ac:dyDescent="0.25">
      <c r="B2" s="713"/>
      <c r="C2" s="714"/>
      <c r="D2" s="714"/>
      <c r="E2" s="714"/>
      <c r="F2" s="714"/>
      <c r="G2" s="714"/>
      <c r="H2" s="714"/>
      <c r="I2" s="714"/>
      <c r="J2" s="714"/>
      <c r="K2" s="714"/>
      <c r="L2" s="715"/>
    </row>
    <row r="3" spans="2:12" ht="24.95" customHeight="1" x14ac:dyDescent="0.25">
      <c r="B3" s="716" t="s">
        <v>365</v>
      </c>
      <c r="C3" s="717"/>
      <c r="D3" s="717"/>
      <c r="E3" s="718"/>
      <c r="F3" s="108">
        <v>44126</v>
      </c>
      <c r="G3" s="716" t="s">
        <v>366</v>
      </c>
      <c r="H3" s="717"/>
      <c r="I3" s="718"/>
      <c r="J3" s="792">
        <v>44132</v>
      </c>
      <c r="K3" s="793"/>
      <c r="L3" s="794"/>
    </row>
    <row r="4" spans="2:12" ht="24.95" customHeight="1" x14ac:dyDescent="0.25">
      <c r="B4" s="722" t="s">
        <v>325</v>
      </c>
      <c r="C4" s="723"/>
      <c r="D4" s="723"/>
      <c r="E4" s="723"/>
      <c r="F4" s="723"/>
      <c r="G4" s="723"/>
      <c r="H4" s="724"/>
      <c r="I4" s="158" t="s">
        <v>575</v>
      </c>
      <c r="J4" s="158" t="s">
        <v>2</v>
      </c>
      <c r="K4" s="728" t="s">
        <v>0</v>
      </c>
      <c r="L4" s="729"/>
    </row>
    <row r="5" spans="2:12" ht="24.95" customHeight="1" thickBot="1" x14ac:dyDescent="0.3">
      <c r="B5" s="795"/>
      <c r="C5" s="796"/>
      <c r="D5" s="796"/>
      <c r="E5" s="796"/>
      <c r="F5" s="796"/>
      <c r="G5" s="796"/>
      <c r="H5" s="797"/>
      <c r="I5" s="84" t="s">
        <v>576</v>
      </c>
      <c r="J5" s="161">
        <v>2</v>
      </c>
      <c r="K5" s="798" t="s">
        <v>367</v>
      </c>
      <c r="L5" s="799"/>
    </row>
    <row r="6" spans="2:12" ht="24.95" customHeight="1" thickBot="1" x14ac:dyDescent="0.3">
      <c r="B6" s="805" t="s">
        <v>595</v>
      </c>
      <c r="C6" s="806"/>
      <c r="D6" s="806"/>
      <c r="E6" s="806"/>
      <c r="F6" s="806"/>
      <c r="G6" s="806"/>
      <c r="H6" s="806"/>
      <c r="I6" s="806"/>
      <c r="J6" s="806"/>
      <c r="K6" s="806"/>
      <c r="L6" s="807"/>
    </row>
    <row r="7" spans="2:12" ht="15.75" customHeight="1" x14ac:dyDescent="0.25">
      <c r="B7" s="730" t="s">
        <v>534</v>
      </c>
      <c r="C7" s="731"/>
      <c r="D7" s="731"/>
      <c r="E7" s="731"/>
      <c r="F7" s="731"/>
      <c r="G7" s="732"/>
      <c r="H7" s="730" t="s">
        <v>535</v>
      </c>
      <c r="I7" s="731"/>
      <c r="J7" s="731"/>
      <c r="K7" s="731"/>
      <c r="L7" s="732"/>
    </row>
    <row r="8" spans="2:12" x14ac:dyDescent="0.25">
      <c r="B8" s="730"/>
      <c r="C8" s="731"/>
      <c r="D8" s="731"/>
      <c r="E8" s="731"/>
      <c r="F8" s="731"/>
      <c r="G8" s="732"/>
      <c r="H8" s="730"/>
      <c r="I8" s="731"/>
      <c r="J8" s="731"/>
      <c r="K8" s="731"/>
      <c r="L8" s="732"/>
    </row>
    <row r="9" spans="2:12" x14ac:dyDescent="0.25">
      <c r="B9" s="730"/>
      <c r="C9" s="731"/>
      <c r="D9" s="731"/>
      <c r="E9" s="731"/>
      <c r="F9" s="731"/>
      <c r="G9" s="732"/>
      <c r="H9" s="730"/>
      <c r="I9" s="731"/>
      <c r="J9" s="731"/>
      <c r="K9" s="731"/>
      <c r="L9" s="732"/>
    </row>
    <row r="10" spans="2:12" x14ac:dyDescent="0.25">
      <c r="B10" s="730"/>
      <c r="C10" s="731"/>
      <c r="D10" s="731"/>
      <c r="E10" s="731"/>
      <c r="F10" s="731"/>
      <c r="G10" s="732"/>
      <c r="H10" s="730"/>
      <c r="I10" s="731"/>
      <c r="J10" s="731"/>
      <c r="K10" s="731"/>
      <c r="L10" s="732"/>
    </row>
    <row r="11" spans="2:12" x14ac:dyDescent="0.25">
      <c r="B11" s="730"/>
      <c r="C11" s="731"/>
      <c r="D11" s="731"/>
      <c r="E11" s="731"/>
      <c r="F11" s="731"/>
      <c r="G11" s="732"/>
      <c r="H11" s="730"/>
      <c r="I11" s="731"/>
      <c r="J11" s="731"/>
      <c r="K11" s="731"/>
      <c r="L11" s="732"/>
    </row>
    <row r="12" spans="2:12" x14ac:dyDescent="0.25">
      <c r="B12" s="730"/>
      <c r="C12" s="731"/>
      <c r="D12" s="731"/>
      <c r="E12" s="731"/>
      <c r="F12" s="731"/>
      <c r="G12" s="732"/>
      <c r="H12" s="730"/>
      <c r="I12" s="731"/>
      <c r="J12" s="731"/>
      <c r="K12" s="731"/>
      <c r="L12" s="732"/>
    </row>
    <row r="13" spans="2:12" x14ac:dyDescent="0.25">
      <c r="B13" s="730"/>
      <c r="C13" s="731"/>
      <c r="D13" s="731"/>
      <c r="E13" s="731"/>
      <c r="F13" s="731"/>
      <c r="G13" s="732"/>
      <c r="H13" s="730"/>
      <c r="I13" s="731"/>
      <c r="J13" s="731"/>
      <c r="K13" s="731"/>
      <c r="L13" s="732"/>
    </row>
    <row r="14" spans="2:12" x14ac:dyDescent="0.25">
      <c r="B14" s="730"/>
      <c r="C14" s="731"/>
      <c r="D14" s="731"/>
      <c r="E14" s="731"/>
      <c r="F14" s="731"/>
      <c r="G14" s="732"/>
      <c r="H14" s="730"/>
      <c r="I14" s="731"/>
      <c r="J14" s="731"/>
      <c r="K14" s="731"/>
      <c r="L14" s="732"/>
    </row>
    <row r="15" spans="2:12" x14ac:dyDescent="0.25">
      <c r="B15" s="730"/>
      <c r="C15" s="731"/>
      <c r="D15" s="731"/>
      <c r="E15" s="731"/>
      <c r="F15" s="731"/>
      <c r="G15" s="732"/>
      <c r="H15" s="730"/>
      <c r="I15" s="731"/>
      <c r="J15" s="731"/>
      <c r="K15" s="731"/>
      <c r="L15" s="732"/>
    </row>
    <row r="16" spans="2:12" x14ac:dyDescent="0.25">
      <c r="B16" s="730"/>
      <c r="C16" s="731"/>
      <c r="D16" s="731"/>
      <c r="E16" s="731"/>
      <c r="F16" s="731"/>
      <c r="G16" s="732"/>
      <c r="H16" s="730"/>
      <c r="I16" s="731"/>
      <c r="J16" s="731"/>
      <c r="K16" s="731"/>
      <c r="L16" s="732"/>
    </row>
    <row r="17" spans="2:13" x14ac:dyDescent="0.25">
      <c r="B17" s="730"/>
      <c r="C17" s="731"/>
      <c r="D17" s="731"/>
      <c r="E17" s="731"/>
      <c r="F17" s="731"/>
      <c r="G17" s="732"/>
      <c r="H17" s="730"/>
      <c r="I17" s="731"/>
      <c r="J17" s="731"/>
      <c r="K17" s="731"/>
      <c r="L17" s="732"/>
    </row>
    <row r="18" spans="2:13" x14ac:dyDescent="0.25">
      <c r="B18" s="730"/>
      <c r="C18" s="731"/>
      <c r="D18" s="731"/>
      <c r="E18" s="731"/>
      <c r="F18" s="731"/>
      <c r="G18" s="732"/>
      <c r="H18" s="730"/>
      <c r="I18" s="731"/>
      <c r="J18" s="731"/>
      <c r="K18" s="731"/>
      <c r="L18" s="732"/>
    </row>
    <row r="19" spans="2:13" x14ac:dyDescent="0.25">
      <c r="B19" s="730"/>
      <c r="C19" s="731"/>
      <c r="D19" s="731"/>
      <c r="E19" s="731"/>
      <c r="F19" s="731"/>
      <c r="G19" s="732"/>
      <c r="H19" s="730"/>
      <c r="I19" s="731"/>
      <c r="J19" s="731"/>
      <c r="K19" s="731"/>
      <c r="L19" s="732"/>
    </row>
    <row r="20" spans="2:13" ht="15.75" thickBot="1" x14ac:dyDescent="0.3">
      <c r="B20" s="730"/>
      <c r="C20" s="731"/>
      <c r="D20" s="731"/>
      <c r="E20" s="731"/>
      <c r="F20" s="731"/>
      <c r="G20" s="732"/>
      <c r="H20" s="730"/>
      <c r="I20" s="731"/>
      <c r="J20" s="731"/>
      <c r="K20" s="731"/>
      <c r="L20" s="732"/>
    </row>
    <row r="21" spans="2:13" ht="15" customHeight="1" x14ac:dyDescent="0.25">
      <c r="B21" s="808" t="s">
        <v>1092</v>
      </c>
      <c r="C21" s="809"/>
      <c r="D21" s="809"/>
      <c r="E21" s="809"/>
      <c r="F21" s="809"/>
      <c r="G21" s="810"/>
      <c r="H21" s="808" t="s">
        <v>1093</v>
      </c>
      <c r="I21" s="809"/>
      <c r="J21" s="809"/>
      <c r="K21" s="809"/>
      <c r="L21" s="809"/>
      <c r="M21" s="814"/>
    </row>
    <row r="22" spans="2:13" ht="37.5" customHeight="1" thickBot="1" x14ac:dyDescent="0.3">
      <c r="B22" s="811"/>
      <c r="C22" s="812"/>
      <c r="D22" s="812"/>
      <c r="E22" s="812"/>
      <c r="F22" s="812"/>
      <c r="G22" s="813"/>
      <c r="H22" s="811"/>
      <c r="I22" s="812"/>
      <c r="J22" s="812"/>
      <c r="K22" s="812"/>
      <c r="L22" s="812"/>
      <c r="M22" s="815"/>
    </row>
    <row r="23" spans="2:13" ht="15.75" customHeight="1" x14ac:dyDescent="0.25">
      <c r="B23" s="745" t="s">
        <v>587</v>
      </c>
      <c r="C23" s="746"/>
      <c r="D23" s="746"/>
      <c r="E23" s="746"/>
      <c r="F23" s="746"/>
      <c r="G23" s="747"/>
      <c r="H23" s="745" t="s">
        <v>588</v>
      </c>
      <c r="I23" s="746"/>
      <c r="J23" s="746"/>
      <c r="K23" s="746"/>
      <c r="L23" s="747"/>
    </row>
    <row r="24" spans="2:13" x14ac:dyDescent="0.25">
      <c r="B24" s="730"/>
      <c r="C24" s="731"/>
      <c r="D24" s="731"/>
      <c r="E24" s="731"/>
      <c r="F24" s="731"/>
      <c r="G24" s="732"/>
      <c r="H24" s="730"/>
      <c r="I24" s="731"/>
      <c r="J24" s="731"/>
      <c r="K24" s="731"/>
      <c r="L24" s="732"/>
    </row>
    <row r="25" spans="2:13" x14ac:dyDescent="0.25">
      <c r="B25" s="730"/>
      <c r="C25" s="731"/>
      <c r="D25" s="731"/>
      <c r="E25" s="731"/>
      <c r="F25" s="731"/>
      <c r="G25" s="732"/>
      <c r="H25" s="730"/>
      <c r="I25" s="731"/>
      <c r="J25" s="731"/>
      <c r="K25" s="731"/>
      <c r="L25" s="732"/>
    </row>
    <row r="26" spans="2:13" x14ac:dyDescent="0.25">
      <c r="B26" s="730"/>
      <c r="C26" s="731"/>
      <c r="D26" s="731"/>
      <c r="E26" s="731"/>
      <c r="F26" s="731"/>
      <c r="G26" s="732"/>
      <c r="H26" s="730"/>
      <c r="I26" s="731"/>
      <c r="J26" s="731"/>
      <c r="K26" s="731"/>
      <c r="L26" s="732"/>
    </row>
    <row r="27" spans="2:13" x14ac:dyDescent="0.25">
      <c r="B27" s="730"/>
      <c r="C27" s="731"/>
      <c r="D27" s="731"/>
      <c r="E27" s="731"/>
      <c r="F27" s="731"/>
      <c r="G27" s="732"/>
      <c r="H27" s="730"/>
      <c r="I27" s="731"/>
      <c r="J27" s="731"/>
      <c r="K27" s="731"/>
      <c r="L27" s="732"/>
    </row>
    <row r="28" spans="2:13" x14ac:dyDescent="0.25">
      <c r="B28" s="730"/>
      <c r="C28" s="731"/>
      <c r="D28" s="731"/>
      <c r="E28" s="731"/>
      <c r="F28" s="731"/>
      <c r="G28" s="732"/>
      <c r="H28" s="730"/>
      <c r="I28" s="731"/>
      <c r="J28" s="731"/>
      <c r="K28" s="731"/>
      <c r="L28" s="732"/>
    </row>
    <row r="29" spans="2:13" x14ac:dyDescent="0.25">
      <c r="B29" s="730"/>
      <c r="C29" s="731"/>
      <c r="D29" s="731"/>
      <c r="E29" s="731"/>
      <c r="F29" s="731"/>
      <c r="G29" s="732"/>
      <c r="H29" s="730"/>
      <c r="I29" s="731"/>
      <c r="J29" s="731"/>
      <c r="K29" s="731"/>
      <c r="L29" s="732"/>
    </row>
    <row r="30" spans="2:13" x14ac:dyDescent="0.25">
      <c r="B30" s="730"/>
      <c r="C30" s="731"/>
      <c r="D30" s="731"/>
      <c r="E30" s="731"/>
      <c r="F30" s="731"/>
      <c r="G30" s="732"/>
      <c r="H30" s="730"/>
      <c r="I30" s="731"/>
      <c r="J30" s="731"/>
      <c r="K30" s="731"/>
      <c r="L30" s="732"/>
    </row>
    <row r="31" spans="2:13" x14ac:dyDescent="0.25">
      <c r="B31" s="730"/>
      <c r="C31" s="731"/>
      <c r="D31" s="731"/>
      <c r="E31" s="731"/>
      <c r="F31" s="731"/>
      <c r="G31" s="732"/>
      <c r="H31" s="730"/>
      <c r="I31" s="731"/>
      <c r="J31" s="731"/>
      <c r="K31" s="731"/>
      <c r="L31" s="732"/>
    </row>
    <row r="32" spans="2:13" x14ac:dyDescent="0.25">
      <c r="B32" s="730"/>
      <c r="C32" s="731"/>
      <c r="D32" s="731"/>
      <c r="E32" s="731"/>
      <c r="F32" s="731"/>
      <c r="G32" s="732"/>
      <c r="H32" s="730"/>
      <c r="I32" s="731"/>
      <c r="J32" s="731"/>
      <c r="K32" s="731"/>
      <c r="L32" s="732"/>
    </row>
    <row r="33" spans="2:13" x14ac:dyDescent="0.25">
      <c r="B33" s="730"/>
      <c r="C33" s="731"/>
      <c r="D33" s="731"/>
      <c r="E33" s="731"/>
      <c r="F33" s="731"/>
      <c r="G33" s="732"/>
      <c r="H33" s="730"/>
      <c r="I33" s="731"/>
      <c r="J33" s="731"/>
      <c r="K33" s="731"/>
      <c r="L33" s="732"/>
    </row>
    <row r="34" spans="2:13" x14ac:dyDescent="0.25">
      <c r="B34" s="730"/>
      <c r="C34" s="731"/>
      <c r="D34" s="731"/>
      <c r="E34" s="731"/>
      <c r="F34" s="731"/>
      <c r="G34" s="732"/>
      <c r="H34" s="730"/>
      <c r="I34" s="731"/>
      <c r="J34" s="731"/>
      <c r="K34" s="731"/>
      <c r="L34" s="732"/>
    </row>
    <row r="35" spans="2:13" x14ac:dyDescent="0.25">
      <c r="B35" s="730"/>
      <c r="C35" s="731"/>
      <c r="D35" s="731"/>
      <c r="E35" s="731"/>
      <c r="F35" s="731"/>
      <c r="G35" s="732"/>
      <c r="H35" s="730"/>
      <c r="I35" s="731"/>
      <c r="J35" s="731"/>
      <c r="K35" s="731"/>
      <c r="L35" s="732"/>
    </row>
    <row r="36" spans="2:13" ht="15.75" thickBot="1" x14ac:dyDescent="0.3">
      <c r="B36" s="730"/>
      <c r="C36" s="731"/>
      <c r="D36" s="731"/>
      <c r="E36" s="731"/>
      <c r="F36" s="731"/>
      <c r="G36" s="732"/>
      <c r="H36" s="730"/>
      <c r="I36" s="731"/>
      <c r="J36" s="731"/>
      <c r="K36" s="731"/>
      <c r="L36" s="732"/>
    </row>
    <row r="37" spans="2:13" ht="15" customHeight="1" x14ac:dyDescent="0.25">
      <c r="B37" s="816" t="s">
        <v>1094</v>
      </c>
      <c r="C37" s="817"/>
      <c r="D37" s="817"/>
      <c r="E37" s="817"/>
      <c r="F37" s="817"/>
      <c r="G37" s="818"/>
      <c r="H37" s="816" t="s">
        <v>1095</v>
      </c>
      <c r="I37" s="817"/>
      <c r="J37" s="817"/>
      <c r="K37" s="817"/>
      <c r="L37" s="817"/>
      <c r="M37" s="800"/>
    </row>
    <row r="38" spans="2:13" ht="35.25" customHeight="1" thickBot="1" x14ac:dyDescent="0.3">
      <c r="B38" s="819"/>
      <c r="C38" s="820"/>
      <c r="D38" s="820"/>
      <c r="E38" s="820"/>
      <c r="F38" s="820"/>
      <c r="G38" s="821"/>
      <c r="H38" s="819"/>
      <c r="I38" s="820"/>
      <c r="J38" s="820"/>
      <c r="K38" s="820"/>
      <c r="L38" s="820"/>
      <c r="M38" s="801"/>
    </row>
    <row r="39" spans="2:13" ht="26.25" customHeight="1" thickBot="1" x14ac:dyDescent="0.3">
      <c r="B39" s="802" t="s">
        <v>596</v>
      </c>
      <c r="C39" s="803"/>
      <c r="D39" s="803"/>
      <c r="E39" s="803"/>
      <c r="F39" s="803"/>
      <c r="G39" s="803"/>
      <c r="H39" s="803"/>
      <c r="I39" s="803"/>
      <c r="J39" s="803"/>
      <c r="K39" s="803"/>
      <c r="L39" s="804"/>
      <c r="M39" s="111"/>
    </row>
    <row r="40" spans="2:13" x14ac:dyDescent="0.25">
      <c r="B40" s="745" t="s">
        <v>589</v>
      </c>
      <c r="C40" s="746"/>
      <c r="D40" s="746"/>
      <c r="E40" s="746"/>
      <c r="F40" s="746"/>
      <c r="G40" s="747"/>
      <c r="H40" s="745" t="s">
        <v>590</v>
      </c>
      <c r="I40" s="746"/>
      <c r="J40" s="746"/>
      <c r="K40" s="746"/>
      <c r="L40" s="747"/>
    </row>
    <row r="41" spans="2:13" x14ac:dyDescent="0.25">
      <c r="B41" s="730"/>
      <c r="C41" s="731"/>
      <c r="D41" s="731"/>
      <c r="E41" s="731"/>
      <c r="F41" s="731"/>
      <c r="G41" s="732"/>
      <c r="H41" s="730"/>
      <c r="I41" s="731"/>
      <c r="J41" s="731"/>
      <c r="K41" s="731"/>
      <c r="L41" s="732"/>
    </row>
    <row r="42" spans="2:13" x14ac:dyDescent="0.25">
      <c r="B42" s="730"/>
      <c r="C42" s="731"/>
      <c r="D42" s="731"/>
      <c r="E42" s="731"/>
      <c r="F42" s="731"/>
      <c r="G42" s="732"/>
      <c r="H42" s="730"/>
      <c r="I42" s="731"/>
      <c r="J42" s="731"/>
      <c r="K42" s="731"/>
      <c r="L42" s="732"/>
    </row>
    <row r="43" spans="2:13" x14ac:dyDescent="0.25">
      <c r="B43" s="730"/>
      <c r="C43" s="731"/>
      <c r="D43" s="731"/>
      <c r="E43" s="731"/>
      <c r="F43" s="731"/>
      <c r="G43" s="732"/>
      <c r="H43" s="730"/>
      <c r="I43" s="731"/>
      <c r="J43" s="731"/>
      <c r="K43" s="731"/>
      <c r="L43" s="732"/>
    </row>
    <row r="44" spans="2:13" x14ac:dyDescent="0.25">
      <c r="B44" s="730"/>
      <c r="C44" s="731"/>
      <c r="D44" s="731"/>
      <c r="E44" s="731"/>
      <c r="F44" s="731"/>
      <c r="G44" s="732"/>
      <c r="H44" s="730"/>
      <c r="I44" s="731"/>
      <c r="J44" s="731"/>
      <c r="K44" s="731"/>
      <c r="L44" s="732"/>
    </row>
    <row r="45" spans="2:13" x14ac:dyDescent="0.25">
      <c r="B45" s="730"/>
      <c r="C45" s="731"/>
      <c r="D45" s="731"/>
      <c r="E45" s="731"/>
      <c r="F45" s="731"/>
      <c r="G45" s="732"/>
      <c r="H45" s="730"/>
      <c r="I45" s="731"/>
      <c r="J45" s="731"/>
      <c r="K45" s="731"/>
      <c r="L45" s="732"/>
    </row>
    <row r="46" spans="2:13" x14ac:dyDescent="0.25">
      <c r="B46" s="730"/>
      <c r="C46" s="731"/>
      <c r="D46" s="731"/>
      <c r="E46" s="731"/>
      <c r="F46" s="731"/>
      <c r="G46" s="732"/>
      <c r="H46" s="730"/>
      <c r="I46" s="731"/>
      <c r="J46" s="731"/>
      <c r="K46" s="731"/>
      <c r="L46" s="732"/>
    </row>
    <row r="47" spans="2:13" x14ac:dyDescent="0.25">
      <c r="B47" s="730"/>
      <c r="C47" s="731"/>
      <c r="D47" s="731"/>
      <c r="E47" s="731"/>
      <c r="F47" s="731"/>
      <c r="G47" s="732"/>
      <c r="H47" s="730"/>
      <c r="I47" s="731"/>
      <c r="J47" s="731"/>
      <c r="K47" s="731"/>
      <c r="L47" s="732"/>
    </row>
    <row r="48" spans="2:13" x14ac:dyDescent="0.25">
      <c r="B48" s="730"/>
      <c r="C48" s="731"/>
      <c r="D48" s="731"/>
      <c r="E48" s="731"/>
      <c r="F48" s="731"/>
      <c r="G48" s="732"/>
      <c r="H48" s="730"/>
      <c r="I48" s="731"/>
      <c r="J48" s="731"/>
      <c r="K48" s="731"/>
      <c r="L48" s="732"/>
    </row>
    <row r="49" spans="2:13" x14ac:dyDescent="0.25">
      <c r="B49" s="730"/>
      <c r="C49" s="731"/>
      <c r="D49" s="731"/>
      <c r="E49" s="731"/>
      <c r="F49" s="731"/>
      <c r="G49" s="732"/>
      <c r="H49" s="730"/>
      <c r="I49" s="731"/>
      <c r="J49" s="731"/>
      <c r="K49" s="731"/>
      <c r="L49" s="732"/>
    </row>
    <row r="50" spans="2:13" x14ac:dyDescent="0.25">
      <c r="B50" s="730"/>
      <c r="C50" s="731"/>
      <c r="D50" s="731"/>
      <c r="E50" s="731"/>
      <c r="F50" s="731"/>
      <c r="G50" s="732"/>
      <c r="H50" s="730"/>
      <c r="I50" s="731"/>
      <c r="J50" s="731"/>
      <c r="K50" s="731"/>
      <c r="L50" s="732"/>
    </row>
    <row r="51" spans="2:13" x14ac:dyDescent="0.25">
      <c r="B51" s="730"/>
      <c r="C51" s="731"/>
      <c r="D51" s="731"/>
      <c r="E51" s="731"/>
      <c r="F51" s="731"/>
      <c r="G51" s="732"/>
      <c r="H51" s="730"/>
      <c r="I51" s="731"/>
      <c r="J51" s="731"/>
      <c r="K51" s="731"/>
      <c r="L51" s="732"/>
    </row>
    <row r="52" spans="2:13" x14ac:dyDescent="0.25">
      <c r="B52" s="730"/>
      <c r="C52" s="731"/>
      <c r="D52" s="731"/>
      <c r="E52" s="731"/>
      <c r="F52" s="731"/>
      <c r="G52" s="732"/>
      <c r="H52" s="730"/>
      <c r="I52" s="731"/>
      <c r="J52" s="731"/>
      <c r="K52" s="731"/>
      <c r="L52" s="732"/>
    </row>
    <row r="53" spans="2:13" ht="15.75" thickBot="1" x14ac:dyDescent="0.3">
      <c r="B53" s="730"/>
      <c r="C53" s="731"/>
      <c r="D53" s="731"/>
      <c r="E53" s="731"/>
      <c r="F53" s="731"/>
      <c r="G53" s="732"/>
      <c r="H53" s="730"/>
      <c r="I53" s="731"/>
      <c r="J53" s="731"/>
      <c r="K53" s="731"/>
      <c r="L53" s="732"/>
    </row>
    <row r="54" spans="2:13" ht="15" customHeight="1" x14ac:dyDescent="0.25">
      <c r="B54" s="816" t="s">
        <v>1096</v>
      </c>
      <c r="C54" s="817"/>
      <c r="D54" s="817"/>
      <c r="E54" s="817"/>
      <c r="F54" s="817"/>
      <c r="G54" s="818"/>
      <c r="H54" s="808" t="s">
        <v>1097</v>
      </c>
      <c r="I54" s="809"/>
      <c r="J54" s="809"/>
      <c r="K54" s="809"/>
      <c r="L54" s="809"/>
      <c r="M54" s="800"/>
    </row>
    <row r="55" spans="2:13" ht="36" customHeight="1" thickBot="1" x14ac:dyDescent="0.3">
      <c r="B55" s="819"/>
      <c r="C55" s="820"/>
      <c r="D55" s="820"/>
      <c r="E55" s="820"/>
      <c r="F55" s="820"/>
      <c r="G55" s="821"/>
      <c r="H55" s="811"/>
      <c r="I55" s="812"/>
      <c r="J55" s="812"/>
      <c r="K55" s="812"/>
      <c r="L55" s="812"/>
      <c r="M55" s="801"/>
    </row>
    <row r="56" spans="2:13" ht="15" customHeight="1" x14ac:dyDescent="0.25">
      <c r="B56" s="745" t="s">
        <v>589</v>
      </c>
      <c r="C56" s="746"/>
      <c r="D56" s="746"/>
      <c r="E56" s="746"/>
      <c r="F56" s="746"/>
      <c r="G56" s="747"/>
      <c r="H56" s="745" t="s">
        <v>590</v>
      </c>
      <c r="I56" s="746"/>
      <c r="J56" s="746"/>
      <c r="K56" s="746"/>
      <c r="L56" s="747"/>
    </row>
    <row r="57" spans="2:13" ht="15" customHeight="1" x14ac:dyDescent="0.25">
      <c r="B57" s="730"/>
      <c r="C57" s="731"/>
      <c r="D57" s="731"/>
      <c r="E57" s="731"/>
      <c r="F57" s="731"/>
      <c r="G57" s="732"/>
      <c r="H57" s="730"/>
      <c r="I57" s="731"/>
      <c r="J57" s="731"/>
      <c r="K57" s="731"/>
      <c r="L57" s="732"/>
    </row>
    <row r="58" spans="2:13" ht="15" customHeight="1" x14ac:dyDescent="0.25">
      <c r="B58" s="730"/>
      <c r="C58" s="731"/>
      <c r="D58" s="731"/>
      <c r="E58" s="731"/>
      <c r="F58" s="731"/>
      <c r="G58" s="732"/>
      <c r="H58" s="730"/>
      <c r="I58" s="731"/>
      <c r="J58" s="731"/>
      <c r="K58" s="731"/>
      <c r="L58" s="732"/>
    </row>
    <row r="59" spans="2:13" ht="15" customHeight="1" x14ac:dyDescent="0.25">
      <c r="B59" s="730"/>
      <c r="C59" s="731"/>
      <c r="D59" s="731"/>
      <c r="E59" s="731"/>
      <c r="F59" s="731"/>
      <c r="G59" s="732"/>
      <c r="H59" s="730"/>
      <c r="I59" s="731"/>
      <c r="J59" s="731"/>
      <c r="K59" s="731"/>
      <c r="L59" s="732"/>
    </row>
    <row r="60" spans="2:13" ht="15" customHeight="1" x14ac:dyDescent="0.25">
      <c r="B60" s="730"/>
      <c r="C60" s="731"/>
      <c r="D60" s="731"/>
      <c r="E60" s="731"/>
      <c r="F60" s="731"/>
      <c r="G60" s="732"/>
      <c r="H60" s="730"/>
      <c r="I60" s="731"/>
      <c r="J60" s="731"/>
      <c r="K60" s="731"/>
      <c r="L60" s="732"/>
    </row>
    <row r="61" spans="2:13" ht="15" customHeight="1" x14ac:dyDescent="0.25">
      <c r="B61" s="730"/>
      <c r="C61" s="731"/>
      <c r="D61" s="731"/>
      <c r="E61" s="731"/>
      <c r="F61" s="731"/>
      <c r="G61" s="732"/>
      <c r="H61" s="730"/>
      <c r="I61" s="731"/>
      <c r="J61" s="731"/>
      <c r="K61" s="731"/>
      <c r="L61" s="732"/>
    </row>
    <row r="62" spans="2:13" ht="15" customHeight="1" x14ac:dyDescent="0.25">
      <c r="B62" s="730"/>
      <c r="C62" s="731"/>
      <c r="D62" s="731"/>
      <c r="E62" s="731"/>
      <c r="F62" s="731"/>
      <c r="G62" s="732"/>
      <c r="H62" s="730"/>
      <c r="I62" s="731"/>
      <c r="J62" s="731"/>
      <c r="K62" s="731"/>
      <c r="L62" s="732"/>
    </row>
    <row r="63" spans="2:13" ht="15" customHeight="1" x14ac:dyDescent="0.25">
      <c r="B63" s="730"/>
      <c r="C63" s="731"/>
      <c r="D63" s="731"/>
      <c r="E63" s="731"/>
      <c r="F63" s="731"/>
      <c r="G63" s="732"/>
      <c r="H63" s="730"/>
      <c r="I63" s="731"/>
      <c r="J63" s="731"/>
      <c r="K63" s="731"/>
      <c r="L63" s="732"/>
    </row>
    <row r="64" spans="2:13" ht="15" customHeight="1" x14ac:dyDescent="0.25">
      <c r="B64" s="730"/>
      <c r="C64" s="731"/>
      <c r="D64" s="731"/>
      <c r="E64" s="731"/>
      <c r="F64" s="731"/>
      <c r="G64" s="732"/>
      <c r="H64" s="730"/>
      <c r="I64" s="731"/>
      <c r="J64" s="731"/>
      <c r="K64" s="731"/>
      <c r="L64" s="732"/>
    </row>
    <row r="65" spans="2:15" ht="15" customHeight="1" x14ac:dyDescent="0.25">
      <c r="B65" s="730"/>
      <c r="C65" s="731"/>
      <c r="D65" s="731"/>
      <c r="E65" s="731"/>
      <c r="F65" s="731"/>
      <c r="G65" s="732"/>
      <c r="H65" s="730"/>
      <c r="I65" s="731"/>
      <c r="J65" s="731"/>
      <c r="K65" s="731"/>
      <c r="L65" s="732"/>
    </row>
    <row r="66" spans="2:15" ht="15" customHeight="1" x14ac:dyDescent="0.25">
      <c r="B66" s="730"/>
      <c r="C66" s="731"/>
      <c r="D66" s="731"/>
      <c r="E66" s="731"/>
      <c r="F66" s="731"/>
      <c r="G66" s="732"/>
      <c r="H66" s="730"/>
      <c r="I66" s="731"/>
      <c r="J66" s="731"/>
      <c r="K66" s="731"/>
      <c r="L66" s="732"/>
      <c r="O66" s="130"/>
    </row>
    <row r="67" spans="2:15" ht="15" customHeight="1" x14ac:dyDescent="0.25">
      <c r="B67" s="730"/>
      <c r="C67" s="731"/>
      <c r="D67" s="731"/>
      <c r="E67" s="731"/>
      <c r="F67" s="731"/>
      <c r="G67" s="732"/>
      <c r="H67" s="730"/>
      <c r="I67" s="731"/>
      <c r="J67" s="731"/>
      <c r="K67" s="731"/>
      <c r="L67" s="732"/>
    </row>
    <row r="68" spans="2:15" ht="15" customHeight="1" x14ac:dyDescent="0.25">
      <c r="B68" s="730"/>
      <c r="C68" s="731"/>
      <c r="D68" s="731"/>
      <c r="E68" s="731"/>
      <c r="F68" s="731"/>
      <c r="G68" s="732"/>
      <c r="H68" s="730"/>
      <c r="I68" s="731"/>
      <c r="J68" s="731"/>
      <c r="K68" s="731"/>
      <c r="L68" s="732"/>
    </row>
    <row r="69" spans="2:15" ht="15.75" customHeight="1" thickBot="1" x14ac:dyDescent="0.3">
      <c r="B69" s="730"/>
      <c r="C69" s="731"/>
      <c r="D69" s="731"/>
      <c r="E69" s="731"/>
      <c r="F69" s="731"/>
      <c r="G69" s="732"/>
      <c r="H69" s="730"/>
      <c r="I69" s="731"/>
      <c r="J69" s="731"/>
      <c r="K69" s="731"/>
      <c r="L69" s="732"/>
    </row>
    <row r="70" spans="2:15" ht="23.25" customHeight="1" x14ac:dyDescent="0.25">
      <c r="B70" s="816" t="s">
        <v>1098</v>
      </c>
      <c r="C70" s="817"/>
      <c r="D70" s="817"/>
      <c r="E70" s="817"/>
      <c r="F70" s="817"/>
      <c r="G70" s="818"/>
      <c r="H70" s="816" t="s">
        <v>1099</v>
      </c>
      <c r="I70" s="817"/>
      <c r="J70" s="817"/>
      <c r="K70" s="817"/>
      <c r="L70" s="817"/>
      <c r="M70" s="800"/>
    </row>
    <row r="71" spans="2:15" ht="25.5" customHeight="1" thickBot="1" x14ac:dyDescent="0.3">
      <c r="B71" s="819"/>
      <c r="C71" s="820"/>
      <c r="D71" s="820"/>
      <c r="E71" s="820"/>
      <c r="F71" s="820"/>
      <c r="G71" s="821"/>
      <c r="H71" s="819"/>
      <c r="I71" s="820"/>
      <c r="J71" s="820"/>
      <c r="K71" s="820"/>
      <c r="L71" s="820"/>
      <c r="M71" s="801"/>
    </row>
    <row r="72" spans="2:15" ht="25.5" customHeight="1" thickBot="1" x14ac:dyDescent="0.3">
      <c r="B72" s="802" t="s">
        <v>597</v>
      </c>
      <c r="C72" s="803"/>
      <c r="D72" s="803"/>
      <c r="E72" s="803"/>
      <c r="F72" s="803"/>
      <c r="G72" s="803"/>
      <c r="H72" s="803"/>
      <c r="I72" s="803"/>
      <c r="J72" s="803"/>
      <c r="K72" s="803"/>
      <c r="L72" s="804"/>
    </row>
    <row r="73" spans="2:15" x14ac:dyDescent="0.25">
      <c r="B73" s="745" t="s">
        <v>589</v>
      </c>
      <c r="C73" s="746"/>
      <c r="D73" s="746"/>
      <c r="E73" s="746"/>
      <c r="F73" s="746"/>
      <c r="G73" s="747"/>
      <c r="H73" s="745" t="s">
        <v>590</v>
      </c>
      <c r="I73" s="746"/>
      <c r="J73" s="746"/>
      <c r="K73" s="746"/>
      <c r="L73" s="747"/>
    </row>
    <row r="74" spans="2:15" x14ac:dyDescent="0.25">
      <c r="B74" s="730"/>
      <c r="C74" s="731"/>
      <c r="D74" s="731"/>
      <c r="E74" s="731"/>
      <c r="F74" s="731"/>
      <c r="G74" s="732"/>
      <c r="H74" s="730"/>
      <c r="I74" s="731"/>
      <c r="J74" s="731"/>
      <c r="K74" s="731"/>
      <c r="L74" s="732"/>
    </row>
    <row r="75" spans="2:15" x14ac:dyDescent="0.25">
      <c r="B75" s="730"/>
      <c r="C75" s="731"/>
      <c r="D75" s="731"/>
      <c r="E75" s="731"/>
      <c r="F75" s="731"/>
      <c r="G75" s="732"/>
      <c r="H75" s="730"/>
      <c r="I75" s="731"/>
      <c r="J75" s="731"/>
      <c r="K75" s="731"/>
      <c r="L75" s="732"/>
    </row>
    <row r="76" spans="2:15" x14ac:dyDescent="0.25">
      <c r="B76" s="730"/>
      <c r="C76" s="731"/>
      <c r="D76" s="731"/>
      <c r="E76" s="731"/>
      <c r="F76" s="731"/>
      <c r="G76" s="732"/>
      <c r="H76" s="730"/>
      <c r="I76" s="731"/>
      <c r="J76" s="731"/>
      <c r="K76" s="731"/>
      <c r="L76" s="732"/>
    </row>
    <row r="77" spans="2:15" x14ac:dyDescent="0.25">
      <c r="B77" s="730"/>
      <c r="C77" s="731"/>
      <c r="D77" s="731"/>
      <c r="E77" s="731"/>
      <c r="F77" s="731"/>
      <c r="G77" s="732"/>
      <c r="H77" s="730"/>
      <c r="I77" s="731"/>
      <c r="J77" s="731"/>
      <c r="K77" s="731"/>
      <c r="L77" s="732"/>
    </row>
    <row r="78" spans="2:15" x14ac:dyDescent="0.25">
      <c r="B78" s="730"/>
      <c r="C78" s="731"/>
      <c r="D78" s="731"/>
      <c r="E78" s="731"/>
      <c r="F78" s="731"/>
      <c r="G78" s="732"/>
      <c r="H78" s="730"/>
      <c r="I78" s="731"/>
      <c r="J78" s="731"/>
      <c r="K78" s="731"/>
      <c r="L78" s="732"/>
    </row>
    <row r="79" spans="2:15" x14ac:dyDescent="0.25">
      <c r="B79" s="730"/>
      <c r="C79" s="731"/>
      <c r="D79" s="731"/>
      <c r="E79" s="731"/>
      <c r="F79" s="731"/>
      <c r="G79" s="732"/>
      <c r="H79" s="730"/>
      <c r="I79" s="731"/>
      <c r="J79" s="731"/>
      <c r="K79" s="731"/>
      <c r="L79" s="732"/>
    </row>
    <row r="80" spans="2:15" x14ac:dyDescent="0.25">
      <c r="B80" s="730"/>
      <c r="C80" s="731"/>
      <c r="D80" s="731"/>
      <c r="E80" s="731"/>
      <c r="F80" s="731"/>
      <c r="G80" s="732"/>
      <c r="H80" s="730"/>
      <c r="I80" s="731"/>
      <c r="J80" s="731"/>
      <c r="K80" s="731"/>
      <c r="L80" s="732"/>
    </row>
    <row r="81" spans="2:14" x14ac:dyDescent="0.25">
      <c r="B81" s="730"/>
      <c r="C81" s="731"/>
      <c r="D81" s="731"/>
      <c r="E81" s="731"/>
      <c r="F81" s="731"/>
      <c r="G81" s="732"/>
      <c r="H81" s="730"/>
      <c r="I81" s="731"/>
      <c r="J81" s="731"/>
      <c r="K81" s="731"/>
      <c r="L81" s="732"/>
    </row>
    <row r="82" spans="2:14" x14ac:dyDescent="0.25">
      <c r="B82" s="730"/>
      <c r="C82" s="731"/>
      <c r="D82" s="731"/>
      <c r="E82" s="731"/>
      <c r="F82" s="731"/>
      <c r="G82" s="732"/>
      <c r="H82" s="730"/>
      <c r="I82" s="731"/>
      <c r="J82" s="731"/>
      <c r="K82" s="731"/>
      <c r="L82" s="732"/>
    </row>
    <row r="83" spans="2:14" x14ac:dyDescent="0.25">
      <c r="B83" s="730"/>
      <c r="C83" s="731"/>
      <c r="D83" s="731"/>
      <c r="E83" s="731"/>
      <c r="F83" s="731"/>
      <c r="G83" s="732"/>
      <c r="H83" s="730"/>
      <c r="I83" s="731"/>
      <c r="J83" s="731"/>
      <c r="K83" s="731"/>
      <c r="L83" s="732"/>
    </row>
    <row r="84" spans="2:14" x14ac:dyDescent="0.25">
      <c r="B84" s="730"/>
      <c r="C84" s="731"/>
      <c r="D84" s="731"/>
      <c r="E84" s="731"/>
      <c r="F84" s="731"/>
      <c r="G84" s="732"/>
      <c r="H84" s="730"/>
      <c r="I84" s="731"/>
      <c r="J84" s="731"/>
      <c r="K84" s="731"/>
      <c r="L84" s="732"/>
    </row>
    <row r="85" spans="2:14" x14ac:dyDescent="0.25">
      <c r="B85" s="730"/>
      <c r="C85" s="731"/>
      <c r="D85" s="731"/>
      <c r="E85" s="731"/>
      <c r="F85" s="731"/>
      <c r="G85" s="732"/>
      <c r="H85" s="730"/>
      <c r="I85" s="731"/>
      <c r="J85" s="731"/>
      <c r="K85" s="731"/>
      <c r="L85" s="732"/>
    </row>
    <row r="86" spans="2:14" ht="15.75" thickBot="1" x14ac:dyDescent="0.3">
      <c r="B86" s="730"/>
      <c r="C86" s="731"/>
      <c r="D86" s="731"/>
      <c r="E86" s="731"/>
      <c r="F86" s="731"/>
      <c r="G86" s="732"/>
      <c r="H86" s="730"/>
      <c r="I86" s="731"/>
      <c r="J86" s="731"/>
      <c r="K86" s="731"/>
      <c r="L86" s="732"/>
    </row>
    <row r="87" spans="2:14" ht="24.75" customHeight="1" x14ac:dyDescent="0.25">
      <c r="B87" s="826" t="s">
        <v>1100</v>
      </c>
      <c r="C87" s="827"/>
      <c r="D87" s="827"/>
      <c r="E87" s="827"/>
      <c r="F87" s="827"/>
      <c r="G87" s="828"/>
      <c r="H87" s="826" t="s">
        <v>1021</v>
      </c>
      <c r="I87" s="827"/>
      <c r="J87" s="827"/>
      <c r="K87" s="827"/>
      <c r="L87" s="827"/>
    </row>
    <row r="88" spans="2:14" ht="21" customHeight="1" thickBot="1" x14ac:dyDescent="0.3">
      <c r="B88" s="829"/>
      <c r="C88" s="830"/>
      <c r="D88" s="830"/>
      <c r="E88" s="830"/>
      <c r="F88" s="830"/>
      <c r="G88" s="831"/>
      <c r="H88" s="829"/>
      <c r="I88" s="830"/>
      <c r="J88" s="830"/>
      <c r="K88" s="830"/>
      <c r="L88" s="830"/>
      <c r="N88" s="162"/>
    </row>
    <row r="89" spans="2:14" x14ac:dyDescent="0.25">
      <c r="B89" s="745"/>
      <c r="C89" s="746"/>
      <c r="D89" s="746"/>
      <c r="E89" s="746"/>
      <c r="F89" s="746"/>
      <c r="G89" s="747"/>
      <c r="H89" s="745"/>
      <c r="I89" s="746"/>
      <c r="J89" s="746"/>
      <c r="K89" s="746"/>
      <c r="L89" s="747"/>
    </row>
    <row r="90" spans="2:14" x14ac:dyDescent="0.25">
      <c r="B90" s="730"/>
      <c r="C90" s="731"/>
      <c r="D90" s="731"/>
      <c r="E90" s="731"/>
      <c r="F90" s="731"/>
      <c r="G90" s="732"/>
      <c r="H90" s="730"/>
      <c r="I90" s="731"/>
      <c r="J90" s="731"/>
      <c r="K90" s="731"/>
      <c r="L90" s="732"/>
    </row>
    <row r="91" spans="2:14" x14ac:dyDescent="0.25">
      <c r="B91" s="730"/>
      <c r="C91" s="731"/>
      <c r="D91" s="731"/>
      <c r="E91" s="731"/>
      <c r="F91" s="731"/>
      <c r="G91" s="732"/>
      <c r="H91" s="730"/>
      <c r="I91" s="731"/>
      <c r="J91" s="731"/>
      <c r="K91" s="731"/>
      <c r="L91" s="732"/>
    </row>
    <row r="92" spans="2:14" x14ac:dyDescent="0.25">
      <c r="B92" s="730"/>
      <c r="C92" s="731"/>
      <c r="D92" s="731"/>
      <c r="E92" s="731"/>
      <c r="F92" s="731"/>
      <c r="G92" s="732"/>
      <c r="H92" s="730"/>
      <c r="I92" s="731"/>
      <c r="J92" s="731"/>
      <c r="K92" s="731"/>
      <c r="L92" s="732"/>
    </row>
    <row r="93" spans="2:14" x14ac:dyDescent="0.25">
      <c r="B93" s="730"/>
      <c r="C93" s="731"/>
      <c r="D93" s="731"/>
      <c r="E93" s="731"/>
      <c r="F93" s="731"/>
      <c r="G93" s="732"/>
      <c r="H93" s="730"/>
      <c r="I93" s="731"/>
      <c r="J93" s="731"/>
      <c r="K93" s="731"/>
      <c r="L93" s="732"/>
    </row>
    <row r="94" spans="2:14" x14ac:dyDescent="0.25">
      <c r="B94" s="730"/>
      <c r="C94" s="731"/>
      <c r="D94" s="731"/>
      <c r="E94" s="731"/>
      <c r="F94" s="731"/>
      <c r="G94" s="732"/>
      <c r="H94" s="730"/>
      <c r="I94" s="731"/>
      <c r="J94" s="731"/>
      <c r="K94" s="731"/>
      <c r="L94" s="732"/>
    </row>
    <row r="95" spans="2:14" x14ac:dyDescent="0.25">
      <c r="B95" s="730"/>
      <c r="C95" s="731"/>
      <c r="D95" s="731"/>
      <c r="E95" s="731"/>
      <c r="F95" s="731"/>
      <c r="G95" s="732"/>
      <c r="H95" s="730"/>
      <c r="I95" s="731"/>
      <c r="J95" s="731"/>
      <c r="K95" s="731"/>
      <c r="L95" s="732"/>
    </row>
    <row r="96" spans="2:14" x14ac:dyDescent="0.25">
      <c r="B96" s="730"/>
      <c r="C96" s="731"/>
      <c r="D96" s="731"/>
      <c r="E96" s="731"/>
      <c r="F96" s="731"/>
      <c r="G96" s="732"/>
      <c r="H96" s="730"/>
      <c r="I96" s="731"/>
      <c r="J96" s="731"/>
      <c r="K96" s="731"/>
      <c r="L96" s="732"/>
    </row>
    <row r="97" spans="2:14" x14ac:dyDescent="0.25">
      <c r="B97" s="730"/>
      <c r="C97" s="731"/>
      <c r="D97" s="731"/>
      <c r="E97" s="731"/>
      <c r="F97" s="731"/>
      <c r="G97" s="732"/>
      <c r="H97" s="730"/>
      <c r="I97" s="731"/>
      <c r="J97" s="731"/>
      <c r="K97" s="731"/>
      <c r="L97" s="732"/>
    </row>
    <row r="98" spans="2:14" x14ac:dyDescent="0.25">
      <c r="B98" s="730"/>
      <c r="C98" s="731"/>
      <c r="D98" s="731"/>
      <c r="E98" s="731"/>
      <c r="F98" s="731"/>
      <c r="G98" s="732"/>
      <c r="H98" s="730"/>
      <c r="I98" s="731"/>
      <c r="J98" s="731"/>
      <c r="K98" s="731"/>
      <c r="L98" s="732"/>
    </row>
    <row r="99" spans="2:14" x14ac:dyDescent="0.25">
      <c r="B99" s="730"/>
      <c r="C99" s="731"/>
      <c r="D99" s="731"/>
      <c r="E99" s="731"/>
      <c r="F99" s="731"/>
      <c r="G99" s="732"/>
      <c r="H99" s="730"/>
      <c r="I99" s="731"/>
      <c r="J99" s="731"/>
      <c r="K99" s="731"/>
      <c r="L99" s="732"/>
    </row>
    <row r="100" spans="2:14" x14ac:dyDescent="0.25">
      <c r="B100" s="730"/>
      <c r="C100" s="731"/>
      <c r="D100" s="731"/>
      <c r="E100" s="731"/>
      <c r="F100" s="731"/>
      <c r="G100" s="732"/>
      <c r="H100" s="730"/>
      <c r="I100" s="731"/>
      <c r="J100" s="731"/>
      <c r="K100" s="731"/>
      <c r="L100" s="732"/>
    </row>
    <row r="101" spans="2:14" x14ac:dyDescent="0.25">
      <c r="B101" s="730"/>
      <c r="C101" s="731"/>
      <c r="D101" s="731"/>
      <c r="E101" s="731"/>
      <c r="F101" s="731"/>
      <c r="G101" s="732"/>
      <c r="H101" s="730"/>
      <c r="I101" s="731"/>
      <c r="J101" s="731"/>
      <c r="K101" s="731"/>
      <c r="L101" s="732"/>
    </row>
    <row r="102" spans="2:14" ht="15.75" thickBot="1" x14ac:dyDescent="0.3">
      <c r="B102" s="730"/>
      <c r="C102" s="731"/>
      <c r="D102" s="731"/>
      <c r="E102" s="731"/>
      <c r="F102" s="731"/>
      <c r="G102" s="732"/>
      <c r="H102" s="730"/>
      <c r="I102" s="731"/>
      <c r="J102" s="731"/>
      <c r="K102" s="731"/>
      <c r="L102" s="732"/>
    </row>
    <row r="103" spans="2:14" ht="15.75" customHeight="1" x14ac:dyDescent="0.25">
      <c r="B103" s="822" t="s">
        <v>1101</v>
      </c>
      <c r="C103" s="823"/>
      <c r="D103" s="823"/>
      <c r="E103" s="823"/>
      <c r="F103" s="823"/>
      <c r="G103" s="823"/>
      <c r="H103" s="823"/>
      <c r="I103" s="823"/>
      <c r="J103" s="823"/>
      <c r="K103" s="823"/>
      <c r="L103" s="823"/>
    </row>
    <row r="104" spans="2:14" ht="31.5" customHeight="1" thickBot="1" x14ac:dyDescent="0.3">
      <c r="B104" s="824"/>
      <c r="C104" s="825"/>
      <c r="D104" s="825"/>
      <c r="E104" s="825"/>
      <c r="F104" s="825"/>
      <c r="G104" s="825"/>
      <c r="H104" s="825"/>
      <c r="I104" s="825"/>
      <c r="J104" s="825"/>
      <c r="K104" s="825"/>
      <c r="L104" s="825"/>
      <c r="N104" s="162"/>
    </row>
  </sheetData>
  <mergeCells count="37">
    <mergeCell ref="B103:L104"/>
    <mergeCell ref="B73:G86"/>
    <mergeCell ref="H73:L86"/>
    <mergeCell ref="B87:G88"/>
    <mergeCell ref="H87:L88"/>
    <mergeCell ref="B89:G102"/>
    <mergeCell ref="H89:L102"/>
    <mergeCell ref="B72:L72"/>
    <mergeCell ref="B56:G69"/>
    <mergeCell ref="H56:L69"/>
    <mergeCell ref="B54:G55"/>
    <mergeCell ref="H54:L55"/>
    <mergeCell ref="B40:G53"/>
    <mergeCell ref="H40:L53"/>
    <mergeCell ref="M54:M55"/>
    <mergeCell ref="B70:G71"/>
    <mergeCell ref="H70:L71"/>
    <mergeCell ref="M70:M71"/>
    <mergeCell ref="M37:M38"/>
    <mergeCell ref="B39:L39"/>
    <mergeCell ref="B6:L6"/>
    <mergeCell ref="B7:G20"/>
    <mergeCell ref="H7:L20"/>
    <mergeCell ref="B21:G22"/>
    <mergeCell ref="H21:L22"/>
    <mergeCell ref="M21:M22"/>
    <mergeCell ref="B23:G36"/>
    <mergeCell ref="H23:L36"/>
    <mergeCell ref="B37:G38"/>
    <mergeCell ref="H37:L38"/>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38"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P133"/>
  <sheetViews>
    <sheetView view="pageBreakPreview" zoomScale="85" zoomScaleNormal="100" zoomScaleSheetLayoutView="85" zoomScalePageLayoutView="110" workbookViewId="0">
      <selection activeCell="B36" sqref="B36:M37"/>
    </sheetView>
  </sheetViews>
  <sheetFormatPr baseColWidth="10" defaultColWidth="12" defaultRowHeight="15" x14ac:dyDescent="0.25"/>
  <cols>
    <col min="1" max="1" width="3.85546875" style="157" customWidth="1"/>
    <col min="2" max="2" width="4.85546875" style="157" customWidth="1"/>
    <col min="3" max="3" width="8.7109375" style="157" customWidth="1"/>
    <col min="4" max="4" width="8.42578125" style="157" customWidth="1"/>
    <col min="5" max="5" width="12" style="157"/>
    <col min="6" max="6" width="17.5703125" style="157" customWidth="1"/>
    <col min="7" max="7" width="10" style="157" customWidth="1"/>
    <col min="8" max="8" width="5.7109375" style="157" customWidth="1"/>
    <col min="9" max="9" width="23.5703125" style="157" customWidth="1"/>
    <col min="10" max="10" width="13.7109375" style="157" customWidth="1"/>
    <col min="11" max="11" width="14.140625" style="157" customWidth="1"/>
    <col min="12" max="12" width="3.5703125" style="157" customWidth="1"/>
    <col min="13" max="13" width="12.28515625" style="157" hidden="1" customWidth="1"/>
    <col min="14" max="16384" width="12" style="157"/>
  </cols>
  <sheetData>
    <row r="1" spans="2:12" ht="27.75" customHeight="1" x14ac:dyDescent="0.25">
      <c r="B1" s="710" t="s">
        <v>326</v>
      </c>
      <c r="C1" s="711"/>
      <c r="D1" s="711"/>
      <c r="E1" s="711"/>
      <c r="F1" s="711"/>
      <c r="G1" s="711"/>
      <c r="H1" s="711"/>
      <c r="I1" s="711"/>
      <c r="J1" s="711"/>
      <c r="K1" s="711"/>
      <c r="L1" s="712"/>
    </row>
    <row r="2" spans="2:12" ht="11.25" customHeight="1" x14ac:dyDescent="0.25">
      <c r="B2" s="713"/>
      <c r="C2" s="714"/>
      <c r="D2" s="714"/>
      <c r="E2" s="714"/>
      <c r="F2" s="714"/>
      <c r="G2" s="714"/>
      <c r="H2" s="714"/>
      <c r="I2" s="714"/>
      <c r="J2" s="714"/>
      <c r="K2" s="714"/>
      <c r="L2" s="715"/>
    </row>
    <row r="3" spans="2:12" ht="24.95" customHeight="1" thickBot="1" x14ac:dyDescent="0.3">
      <c r="B3" s="832" t="s">
        <v>365</v>
      </c>
      <c r="C3" s="833"/>
      <c r="D3" s="833"/>
      <c r="E3" s="834"/>
      <c r="F3" s="153">
        <v>44126</v>
      </c>
      <c r="G3" s="832" t="s">
        <v>366</v>
      </c>
      <c r="H3" s="833"/>
      <c r="I3" s="718"/>
      <c r="J3" s="835">
        <v>44132</v>
      </c>
      <c r="K3" s="836"/>
      <c r="L3" s="837"/>
    </row>
    <row r="4" spans="2:12" ht="24.95" customHeight="1" x14ac:dyDescent="0.25">
      <c r="B4" s="838" t="s">
        <v>325</v>
      </c>
      <c r="C4" s="839"/>
      <c r="D4" s="839"/>
      <c r="E4" s="839"/>
      <c r="F4" s="839"/>
      <c r="G4" s="839"/>
      <c r="H4" s="840"/>
      <c r="I4" s="159" t="s">
        <v>575</v>
      </c>
      <c r="J4" s="158" t="s">
        <v>2</v>
      </c>
      <c r="K4" s="728" t="s">
        <v>0</v>
      </c>
      <c r="L4" s="729"/>
    </row>
    <row r="5" spans="2:12" ht="24.95" customHeight="1" thickBot="1" x14ac:dyDescent="0.3">
      <c r="B5" s="841"/>
      <c r="C5" s="842"/>
      <c r="D5" s="842"/>
      <c r="E5" s="842"/>
      <c r="F5" s="842"/>
      <c r="G5" s="842"/>
      <c r="H5" s="843"/>
      <c r="I5" s="160" t="s">
        <v>576</v>
      </c>
      <c r="J5" s="161">
        <v>2</v>
      </c>
      <c r="K5" s="798" t="s">
        <v>367</v>
      </c>
      <c r="L5" s="799"/>
    </row>
    <row r="6" spans="2:12" ht="15.75" customHeight="1" x14ac:dyDescent="0.25">
      <c r="B6" s="730" t="s">
        <v>534</v>
      </c>
      <c r="C6" s="731"/>
      <c r="D6" s="731"/>
      <c r="E6" s="731"/>
      <c r="F6" s="731"/>
      <c r="G6" s="732"/>
      <c r="H6" s="745" t="s">
        <v>535</v>
      </c>
      <c r="I6" s="746"/>
      <c r="J6" s="746"/>
      <c r="K6" s="746"/>
      <c r="L6" s="747"/>
    </row>
    <row r="7" spans="2:12" x14ac:dyDescent="0.25">
      <c r="B7" s="730"/>
      <c r="C7" s="731"/>
      <c r="D7" s="731"/>
      <c r="E7" s="731"/>
      <c r="F7" s="731"/>
      <c r="G7" s="732"/>
      <c r="H7" s="730"/>
      <c r="I7" s="731"/>
      <c r="J7" s="731"/>
      <c r="K7" s="731"/>
      <c r="L7" s="732"/>
    </row>
    <row r="8" spans="2:12" x14ac:dyDescent="0.25">
      <c r="B8" s="730"/>
      <c r="C8" s="731"/>
      <c r="D8" s="731"/>
      <c r="E8" s="731"/>
      <c r="F8" s="731"/>
      <c r="G8" s="732"/>
      <c r="H8" s="730"/>
      <c r="I8" s="731"/>
      <c r="J8" s="731"/>
      <c r="K8" s="731"/>
      <c r="L8" s="732"/>
    </row>
    <row r="9" spans="2:12" x14ac:dyDescent="0.25">
      <c r="B9" s="730"/>
      <c r="C9" s="731"/>
      <c r="D9" s="731"/>
      <c r="E9" s="731"/>
      <c r="F9" s="731"/>
      <c r="G9" s="732"/>
      <c r="H9" s="730"/>
      <c r="I9" s="731"/>
      <c r="J9" s="731"/>
      <c r="K9" s="731"/>
      <c r="L9" s="732"/>
    </row>
    <row r="10" spans="2:12" x14ac:dyDescent="0.25">
      <c r="B10" s="730"/>
      <c r="C10" s="731"/>
      <c r="D10" s="731"/>
      <c r="E10" s="731"/>
      <c r="F10" s="731"/>
      <c r="G10" s="732"/>
      <c r="H10" s="730"/>
      <c r="I10" s="731"/>
      <c r="J10" s="731"/>
      <c r="K10" s="731"/>
      <c r="L10" s="732"/>
    </row>
    <row r="11" spans="2:12" x14ac:dyDescent="0.25">
      <c r="B11" s="730"/>
      <c r="C11" s="731"/>
      <c r="D11" s="731"/>
      <c r="E11" s="731"/>
      <c r="F11" s="731"/>
      <c r="G11" s="732"/>
      <c r="H11" s="730"/>
      <c r="I11" s="731"/>
      <c r="J11" s="731"/>
      <c r="K11" s="731"/>
      <c r="L11" s="732"/>
    </row>
    <row r="12" spans="2:12" x14ac:dyDescent="0.25">
      <c r="B12" s="730"/>
      <c r="C12" s="731"/>
      <c r="D12" s="731"/>
      <c r="E12" s="731"/>
      <c r="F12" s="731"/>
      <c r="G12" s="732"/>
      <c r="H12" s="730"/>
      <c r="I12" s="731"/>
      <c r="J12" s="731"/>
      <c r="K12" s="731"/>
      <c r="L12" s="732"/>
    </row>
    <row r="13" spans="2:12" x14ac:dyDescent="0.25">
      <c r="B13" s="730"/>
      <c r="C13" s="731"/>
      <c r="D13" s="731"/>
      <c r="E13" s="731"/>
      <c r="F13" s="731"/>
      <c r="G13" s="732"/>
      <c r="H13" s="730"/>
      <c r="I13" s="731"/>
      <c r="J13" s="731"/>
      <c r="K13" s="731"/>
      <c r="L13" s="732"/>
    </row>
    <row r="14" spans="2:12" x14ac:dyDescent="0.25">
      <c r="B14" s="730"/>
      <c r="C14" s="731"/>
      <c r="D14" s="731"/>
      <c r="E14" s="731"/>
      <c r="F14" s="731"/>
      <c r="G14" s="732"/>
      <c r="H14" s="730"/>
      <c r="I14" s="731"/>
      <c r="J14" s="731"/>
      <c r="K14" s="731"/>
      <c r="L14" s="732"/>
    </row>
    <row r="15" spans="2:12" x14ac:dyDescent="0.25">
      <c r="B15" s="730"/>
      <c r="C15" s="731"/>
      <c r="D15" s="731"/>
      <c r="E15" s="731"/>
      <c r="F15" s="731"/>
      <c r="G15" s="732"/>
      <c r="H15" s="730"/>
      <c r="I15" s="731"/>
      <c r="J15" s="731"/>
      <c r="K15" s="731"/>
      <c r="L15" s="732"/>
    </row>
    <row r="16" spans="2:12" x14ac:dyDescent="0.25">
      <c r="B16" s="730"/>
      <c r="C16" s="731"/>
      <c r="D16" s="731"/>
      <c r="E16" s="731"/>
      <c r="F16" s="731"/>
      <c r="G16" s="732"/>
      <c r="H16" s="730"/>
      <c r="I16" s="731"/>
      <c r="J16" s="731"/>
      <c r="K16" s="731"/>
      <c r="L16" s="732"/>
    </row>
    <row r="17" spans="2:13" x14ac:dyDescent="0.25">
      <c r="B17" s="730"/>
      <c r="C17" s="731"/>
      <c r="D17" s="731"/>
      <c r="E17" s="731"/>
      <c r="F17" s="731"/>
      <c r="G17" s="732"/>
      <c r="H17" s="730"/>
      <c r="I17" s="731"/>
      <c r="J17" s="731"/>
      <c r="K17" s="731"/>
      <c r="L17" s="732"/>
    </row>
    <row r="18" spans="2:13" x14ac:dyDescent="0.25">
      <c r="B18" s="730"/>
      <c r="C18" s="731"/>
      <c r="D18" s="731"/>
      <c r="E18" s="731"/>
      <c r="F18" s="731"/>
      <c r="G18" s="732"/>
      <c r="H18" s="730"/>
      <c r="I18" s="731"/>
      <c r="J18" s="731"/>
      <c r="K18" s="731"/>
      <c r="L18" s="732"/>
    </row>
    <row r="19" spans="2:13" ht="15.75" thickBot="1" x14ac:dyDescent="0.3">
      <c r="B19" s="844"/>
      <c r="C19" s="845"/>
      <c r="D19" s="845"/>
      <c r="E19" s="845"/>
      <c r="F19" s="845"/>
      <c r="G19" s="846"/>
      <c r="H19" s="844"/>
      <c r="I19" s="845"/>
      <c r="J19" s="845"/>
      <c r="K19" s="845"/>
      <c r="L19" s="846"/>
    </row>
    <row r="20" spans="2:13" ht="25.5" customHeight="1" x14ac:dyDescent="0.25">
      <c r="B20" s="752" t="s">
        <v>1004</v>
      </c>
      <c r="C20" s="753"/>
      <c r="D20" s="753"/>
      <c r="E20" s="753"/>
      <c r="F20" s="753"/>
      <c r="G20" s="754"/>
      <c r="H20" s="847" t="s">
        <v>1008</v>
      </c>
      <c r="I20" s="848"/>
      <c r="J20" s="848"/>
      <c r="K20" s="848"/>
      <c r="L20" s="848"/>
      <c r="M20" s="849"/>
    </row>
    <row r="21" spans="2:13" ht="23.25" customHeight="1" thickBot="1" x14ac:dyDescent="0.3">
      <c r="B21" s="755"/>
      <c r="C21" s="756"/>
      <c r="D21" s="756"/>
      <c r="E21" s="756"/>
      <c r="F21" s="756"/>
      <c r="G21" s="757"/>
      <c r="H21" s="847"/>
      <c r="I21" s="848"/>
      <c r="J21" s="848"/>
      <c r="K21" s="848"/>
      <c r="L21" s="848"/>
      <c r="M21" s="849"/>
    </row>
    <row r="22" spans="2:13" ht="15.75" customHeight="1" x14ac:dyDescent="0.25">
      <c r="B22" s="730" t="s">
        <v>534</v>
      </c>
      <c r="C22" s="731"/>
      <c r="D22" s="731"/>
      <c r="E22" s="731"/>
      <c r="F22" s="731"/>
      <c r="G22" s="732"/>
      <c r="H22" s="745" t="s">
        <v>535</v>
      </c>
      <c r="I22" s="746"/>
      <c r="J22" s="746"/>
      <c r="K22" s="746"/>
      <c r="L22" s="747"/>
    </row>
    <row r="23" spans="2:13" x14ac:dyDescent="0.25">
      <c r="B23" s="730"/>
      <c r="C23" s="731"/>
      <c r="D23" s="731"/>
      <c r="E23" s="731"/>
      <c r="F23" s="731"/>
      <c r="G23" s="732"/>
      <c r="H23" s="730"/>
      <c r="I23" s="731"/>
      <c r="J23" s="731"/>
      <c r="K23" s="731"/>
      <c r="L23" s="732"/>
    </row>
    <row r="24" spans="2:13" x14ac:dyDescent="0.25">
      <c r="B24" s="730"/>
      <c r="C24" s="731"/>
      <c r="D24" s="731"/>
      <c r="E24" s="731"/>
      <c r="F24" s="731"/>
      <c r="G24" s="732"/>
      <c r="H24" s="730"/>
      <c r="I24" s="731"/>
      <c r="J24" s="731"/>
      <c r="K24" s="731"/>
      <c r="L24" s="732"/>
    </row>
    <row r="25" spans="2:13" x14ac:dyDescent="0.25">
      <c r="B25" s="730"/>
      <c r="C25" s="731"/>
      <c r="D25" s="731"/>
      <c r="E25" s="731"/>
      <c r="F25" s="731"/>
      <c r="G25" s="732"/>
      <c r="H25" s="730"/>
      <c r="I25" s="731"/>
      <c r="J25" s="731"/>
      <c r="K25" s="731"/>
      <c r="L25" s="732"/>
    </row>
    <row r="26" spans="2:13" x14ac:dyDescent="0.25">
      <c r="B26" s="730"/>
      <c r="C26" s="731"/>
      <c r="D26" s="731"/>
      <c r="E26" s="731"/>
      <c r="F26" s="731"/>
      <c r="G26" s="732"/>
      <c r="H26" s="730"/>
      <c r="I26" s="731"/>
      <c r="J26" s="731"/>
      <c r="K26" s="731"/>
      <c r="L26" s="732"/>
    </row>
    <row r="27" spans="2:13" x14ac:dyDescent="0.25">
      <c r="B27" s="730"/>
      <c r="C27" s="731"/>
      <c r="D27" s="731"/>
      <c r="E27" s="731"/>
      <c r="F27" s="731"/>
      <c r="G27" s="732"/>
      <c r="H27" s="730"/>
      <c r="I27" s="731"/>
      <c r="J27" s="731"/>
      <c r="K27" s="731"/>
      <c r="L27" s="732"/>
    </row>
    <row r="28" spans="2:13" x14ac:dyDescent="0.25">
      <c r="B28" s="730"/>
      <c r="C28" s="731"/>
      <c r="D28" s="731"/>
      <c r="E28" s="731"/>
      <c r="F28" s="731"/>
      <c r="G28" s="732"/>
      <c r="H28" s="730"/>
      <c r="I28" s="731"/>
      <c r="J28" s="731"/>
      <c r="K28" s="731"/>
      <c r="L28" s="732"/>
    </row>
    <row r="29" spans="2:13" x14ac:dyDescent="0.25">
      <c r="B29" s="730"/>
      <c r="C29" s="731"/>
      <c r="D29" s="731"/>
      <c r="E29" s="731"/>
      <c r="F29" s="731"/>
      <c r="G29" s="732"/>
      <c r="H29" s="730"/>
      <c r="I29" s="731"/>
      <c r="J29" s="731"/>
      <c r="K29" s="731"/>
      <c r="L29" s="732"/>
    </row>
    <row r="30" spans="2:13" x14ac:dyDescent="0.25">
      <c r="B30" s="730"/>
      <c r="C30" s="731"/>
      <c r="D30" s="731"/>
      <c r="E30" s="731"/>
      <c r="F30" s="731"/>
      <c r="G30" s="732"/>
      <c r="H30" s="730"/>
      <c r="I30" s="731"/>
      <c r="J30" s="731"/>
      <c r="K30" s="731"/>
      <c r="L30" s="732"/>
    </row>
    <row r="31" spans="2:13" x14ac:dyDescent="0.25">
      <c r="B31" s="730"/>
      <c r="C31" s="731"/>
      <c r="D31" s="731"/>
      <c r="E31" s="731"/>
      <c r="F31" s="731"/>
      <c r="G31" s="732"/>
      <c r="H31" s="730"/>
      <c r="I31" s="731"/>
      <c r="J31" s="731"/>
      <c r="K31" s="731"/>
      <c r="L31" s="732"/>
    </row>
    <row r="32" spans="2:13" x14ac:dyDescent="0.25">
      <c r="B32" s="730"/>
      <c r="C32" s="731"/>
      <c r="D32" s="731"/>
      <c r="E32" s="731"/>
      <c r="F32" s="731"/>
      <c r="G32" s="732"/>
      <c r="H32" s="730"/>
      <c r="I32" s="731"/>
      <c r="J32" s="731"/>
      <c r="K32" s="731"/>
      <c r="L32" s="732"/>
    </row>
    <row r="33" spans="2:13" x14ac:dyDescent="0.25">
      <c r="B33" s="730"/>
      <c r="C33" s="731"/>
      <c r="D33" s="731"/>
      <c r="E33" s="731"/>
      <c r="F33" s="731"/>
      <c r="G33" s="732"/>
      <c r="H33" s="730"/>
      <c r="I33" s="731"/>
      <c r="J33" s="731"/>
      <c r="K33" s="731"/>
      <c r="L33" s="732"/>
    </row>
    <row r="34" spans="2:13" x14ac:dyDescent="0.25">
      <c r="B34" s="730"/>
      <c r="C34" s="731"/>
      <c r="D34" s="731"/>
      <c r="E34" s="731"/>
      <c r="F34" s="731"/>
      <c r="G34" s="732"/>
      <c r="H34" s="730"/>
      <c r="I34" s="731"/>
      <c r="J34" s="731"/>
      <c r="K34" s="731"/>
      <c r="L34" s="732"/>
    </row>
    <row r="35" spans="2:13" ht="15.75" thickBot="1" x14ac:dyDescent="0.3">
      <c r="B35" s="844"/>
      <c r="C35" s="845"/>
      <c r="D35" s="845"/>
      <c r="E35" s="845"/>
      <c r="F35" s="845"/>
      <c r="G35" s="846"/>
      <c r="H35" s="844"/>
      <c r="I35" s="845"/>
      <c r="J35" s="845"/>
      <c r="K35" s="845"/>
      <c r="L35" s="846"/>
    </row>
    <row r="36" spans="2:13" ht="25.5" customHeight="1" x14ac:dyDescent="0.25">
      <c r="B36" s="752" t="s">
        <v>1106</v>
      </c>
      <c r="C36" s="753"/>
      <c r="D36" s="753"/>
      <c r="E36" s="753"/>
      <c r="F36" s="753"/>
      <c r="G36" s="754"/>
      <c r="H36" s="847" t="s">
        <v>1107</v>
      </c>
      <c r="I36" s="850"/>
      <c r="J36" s="850"/>
      <c r="K36" s="850"/>
      <c r="L36" s="850"/>
      <c r="M36" s="849"/>
    </row>
    <row r="37" spans="2:13" ht="23.25" customHeight="1" thickBot="1" x14ac:dyDescent="0.3">
      <c r="B37" s="755"/>
      <c r="C37" s="756"/>
      <c r="D37" s="756"/>
      <c r="E37" s="756"/>
      <c r="F37" s="756"/>
      <c r="G37" s="757"/>
      <c r="H37" s="847"/>
      <c r="I37" s="850"/>
      <c r="J37" s="850"/>
      <c r="K37" s="850"/>
      <c r="L37" s="850"/>
      <c r="M37" s="849"/>
    </row>
    <row r="38" spans="2:13" ht="15.75" customHeight="1" x14ac:dyDescent="0.25">
      <c r="B38" s="730" t="s">
        <v>534</v>
      </c>
      <c r="C38" s="731"/>
      <c r="D38" s="731"/>
      <c r="E38" s="731"/>
      <c r="F38" s="731"/>
      <c r="G38" s="732"/>
      <c r="H38" s="745" t="s">
        <v>535</v>
      </c>
      <c r="I38" s="746"/>
      <c r="J38" s="746"/>
      <c r="K38" s="746"/>
      <c r="L38" s="747"/>
    </row>
    <row r="39" spans="2:13" x14ac:dyDescent="0.25">
      <c r="B39" s="730"/>
      <c r="C39" s="731"/>
      <c r="D39" s="731"/>
      <c r="E39" s="731"/>
      <c r="F39" s="731"/>
      <c r="G39" s="732"/>
      <c r="H39" s="730"/>
      <c r="I39" s="731"/>
      <c r="J39" s="731"/>
      <c r="K39" s="731"/>
      <c r="L39" s="732"/>
    </row>
    <row r="40" spans="2:13" x14ac:dyDescent="0.25">
      <c r="B40" s="730"/>
      <c r="C40" s="731"/>
      <c r="D40" s="731"/>
      <c r="E40" s="731"/>
      <c r="F40" s="731"/>
      <c r="G40" s="732"/>
      <c r="H40" s="730"/>
      <c r="I40" s="731"/>
      <c r="J40" s="731"/>
      <c r="K40" s="731"/>
      <c r="L40" s="732"/>
    </row>
    <row r="41" spans="2:13" x14ac:dyDescent="0.25">
      <c r="B41" s="730"/>
      <c r="C41" s="731"/>
      <c r="D41" s="731"/>
      <c r="E41" s="731"/>
      <c r="F41" s="731"/>
      <c r="G41" s="732"/>
      <c r="H41" s="730"/>
      <c r="I41" s="731"/>
      <c r="J41" s="731"/>
      <c r="K41" s="731"/>
      <c r="L41" s="732"/>
    </row>
    <row r="42" spans="2:13" x14ac:dyDescent="0.25">
      <c r="B42" s="730"/>
      <c r="C42" s="731"/>
      <c r="D42" s="731"/>
      <c r="E42" s="731"/>
      <c r="F42" s="731"/>
      <c r="G42" s="732"/>
      <c r="H42" s="730"/>
      <c r="I42" s="731"/>
      <c r="J42" s="731"/>
      <c r="K42" s="731"/>
      <c r="L42" s="732"/>
    </row>
    <row r="43" spans="2:13" x14ac:dyDescent="0.25">
      <c r="B43" s="730"/>
      <c r="C43" s="731"/>
      <c r="D43" s="731"/>
      <c r="E43" s="731"/>
      <c r="F43" s="731"/>
      <c r="G43" s="732"/>
      <c r="H43" s="730"/>
      <c r="I43" s="731"/>
      <c r="J43" s="731"/>
      <c r="K43" s="731"/>
      <c r="L43" s="732"/>
    </row>
    <row r="44" spans="2:13" x14ac:dyDescent="0.25">
      <c r="B44" s="730"/>
      <c r="C44" s="731"/>
      <c r="D44" s="731"/>
      <c r="E44" s="731"/>
      <c r="F44" s="731"/>
      <c r="G44" s="732"/>
      <c r="H44" s="730"/>
      <c r="I44" s="731"/>
      <c r="J44" s="731"/>
      <c r="K44" s="731"/>
      <c r="L44" s="732"/>
    </row>
    <row r="45" spans="2:13" x14ac:dyDescent="0.25">
      <c r="B45" s="730"/>
      <c r="C45" s="731"/>
      <c r="D45" s="731"/>
      <c r="E45" s="731"/>
      <c r="F45" s="731"/>
      <c r="G45" s="732"/>
      <c r="H45" s="730"/>
      <c r="I45" s="731"/>
      <c r="J45" s="731"/>
      <c r="K45" s="731"/>
      <c r="L45" s="732"/>
    </row>
    <row r="46" spans="2:13" x14ac:dyDescent="0.25">
      <c r="B46" s="730"/>
      <c r="C46" s="731"/>
      <c r="D46" s="731"/>
      <c r="E46" s="731"/>
      <c r="F46" s="731"/>
      <c r="G46" s="732"/>
      <c r="H46" s="730"/>
      <c r="I46" s="731"/>
      <c r="J46" s="731"/>
      <c r="K46" s="731"/>
      <c r="L46" s="732"/>
    </row>
    <row r="47" spans="2:13" x14ac:dyDescent="0.25">
      <c r="B47" s="730"/>
      <c r="C47" s="731"/>
      <c r="D47" s="731"/>
      <c r="E47" s="731"/>
      <c r="F47" s="731"/>
      <c r="G47" s="732"/>
      <c r="H47" s="730"/>
      <c r="I47" s="731"/>
      <c r="J47" s="731"/>
      <c r="K47" s="731"/>
      <c r="L47" s="732"/>
    </row>
    <row r="48" spans="2:13" x14ac:dyDescent="0.25">
      <c r="B48" s="730"/>
      <c r="C48" s="731"/>
      <c r="D48" s="731"/>
      <c r="E48" s="731"/>
      <c r="F48" s="731"/>
      <c r="G48" s="732"/>
      <c r="H48" s="730"/>
      <c r="I48" s="731"/>
      <c r="J48" s="731"/>
      <c r="K48" s="731"/>
      <c r="L48" s="732"/>
    </row>
    <row r="49" spans="2:13" x14ac:dyDescent="0.25">
      <c r="B49" s="730"/>
      <c r="C49" s="731"/>
      <c r="D49" s="731"/>
      <c r="E49" s="731"/>
      <c r="F49" s="731"/>
      <c r="G49" s="732"/>
      <c r="H49" s="730"/>
      <c r="I49" s="731"/>
      <c r="J49" s="731"/>
      <c r="K49" s="731"/>
      <c r="L49" s="732"/>
    </row>
    <row r="50" spans="2:13" x14ac:dyDescent="0.25">
      <c r="B50" s="730"/>
      <c r="C50" s="731"/>
      <c r="D50" s="731"/>
      <c r="E50" s="731"/>
      <c r="F50" s="731"/>
      <c r="G50" s="732"/>
      <c r="H50" s="730"/>
      <c r="I50" s="731"/>
      <c r="J50" s="731"/>
      <c r="K50" s="731"/>
      <c r="L50" s="732"/>
    </row>
    <row r="51" spans="2:13" ht="15.75" thickBot="1" x14ac:dyDescent="0.3">
      <c r="B51" s="844"/>
      <c r="C51" s="845"/>
      <c r="D51" s="845"/>
      <c r="E51" s="845"/>
      <c r="F51" s="845"/>
      <c r="G51" s="846"/>
      <c r="H51" s="844"/>
      <c r="I51" s="845"/>
      <c r="J51" s="845"/>
      <c r="K51" s="845"/>
      <c r="L51" s="846"/>
    </row>
    <row r="52" spans="2:13" ht="25.5" customHeight="1" x14ac:dyDescent="0.25">
      <c r="B52" s="752" t="s">
        <v>1108</v>
      </c>
      <c r="C52" s="753"/>
      <c r="D52" s="753"/>
      <c r="E52" s="753"/>
      <c r="F52" s="753"/>
      <c r="G52" s="754"/>
      <c r="H52" s="847" t="s">
        <v>1109</v>
      </c>
      <c r="I52" s="848"/>
      <c r="J52" s="848"/>
      <c r="K52" s="848"/>
      <c r="L52" s="848"/>
      <c r="M52" s="849"/>
    </row>
    <row r="53" spans="2:13" ht="23.25" customHeight="1" thickBot="1" x14ac:dyDescent="0.3">
      <c r="B53" s="755"/>
      <c r="C53" s="756"/>
      <c r="D53" s="756"/>
      <c r="E53" s="756"/>
      <c r="F53" s="756"/>
      <c r="G53" s="757"/>
      <c r="H53" s="847"/>
      <c r="I53" s="848"/>
      <c r="J53" s="848"/>
      <c r="K53" s="848"/>
      <c r="L53" s="848"/>
      <c r="M53" s="849"/>
    </row>
    <row r="54" spans="2:13" ht="15.75" customHeight="1" x14ac:dyDescent="0.25">
      <c r="B54" s="851"/>
      <c r="C54" s="852"/>
      <c r="D54" s="852"/>
      <c r="E54" s="852"/>
      <c r="F54" s="852"/>
      <c r="G54" s="853"/>
      <c r="H54" s="851"/>
      <c r="I54" s="852"/>
      <c r="J54" s="852"/>
      <c r="K54" s="852"/>
      <c r="L54" s="853"/>
    </row>
    <row r="55" spans="2:13" x14ac:dyDescent="0.25">
      <c r="B55" s="854"/>
      <c r="C55" s="855"/>
      <c r="D55" s="855"/>
      <c r="E55" s="855"/>
      <c r="F55" s="855"/>
      <c r="G55" s="856"/>
      <c r="H55" s="854"/>
      <c r="I55" s="855"/>
      <c r="J55" s="855"/>
      <c r="K55" s="855"/>
      <c r="L55" s="856"/>
    </row>
    <row r="56" spans="2:13" x14ac:dyDescent="0.25">
      <c r="B56" s="854"/>
      <c r="C56" s="855"/>
      <c r="D56" s="855"/>
      <c r="E56" s="855"/>
      <c r="F56" s="855"/>
      <c r="G56" s="856"/>
      <c r="H56" s="854"/>
      <c r="I56" s="855"/>
      <c r="J56" s="855"/>
      <c r="K56" s="855"/>
      <c r="L56" s="856"/>
    </row>
    <row r="57" spans="2:13" x14ac:dyDescent="0.25">
      <c r="B57" s="854"/>
      <c r="C57" s="855"/>
      <c r="D57" s="855"/>
      <c r="E57" s="855"/>
      <c r="F57" s="855"/>
      <c r="G57" s="856"/>
      <c r="H57" s="854"/>
      <c r="I57" s="855"/>
      <c r="J57" s="855"/>
      <c r="K57" s="855"/>
      <c r="L57" s="856"/>
    </row>
    <row r="58" spans="2:13" x14ac:dyDescent="0.25">
      <c r="B58" s="854"/>
      <c r="C58" s="855"/>
      <c r="D58" s="855"/>
      <c r="E58" s="855"/>
      <c r="F58" s="855"/>
      <c r="G58" s="856"/>
      <c r="H58" s="854"/>
      <c r="I58" s="855"/>
      <c r="J58" s="855"/>
      <c r="K58" s="855"/>
      <c r="L58" s="856"/>
    </row>
    <row r="59" spans="2:13" x14ac:dyDescent="0.25">
      <c r="B59" s="854"/>
      <c r="C59" s="855"/>
      <c r="D59" s="855"/>
      <c r="E59" s="855"/>
      <c r="F59" s="855"/>
      <c r="G59" s="856"/>
      <c r="H59" s="854"/>
      <c r="I59" s="855"/>
      <c r="J59" s="855"/>
      <c r="K59" s="855"/>
      <c r="L59" s="856"/>
    </row>
    <row r="60" spans="2:13" x14ac:dyDescent="0.25">
      <c r="B60" s="854"/>
      <c r="C60" s="855"/>
      <c r="D60" s="855"/>
      <c r="E60" s="855"/>
      <c r="F60" s="855"/>
      <c r="G60" s="856"/>
      <c r="H60" s="854"/>
      <c r="I60" s="855"/>
      <c r="J60" s="855"/>
      <c r="K60" s="855"/>
      <c r="L60" s="856"/>
    </row>
    <row r="61" spans="2:13" x14ac:dyDescent="0.25">
      <c r="B61" s="854"/>
      <c r="C61" s="855"/>
      <c r="D61" s="855"/>
      <c r="E61" s="855"/>
      <c r="F61" s="855"/>
      <c r="G61" s="856"/>
      <c r="H61" s="854"/>
      <c r="I61" s="855"/>
      <c r="J61" s="855"/>
      <c r="K61" s="855"/>
      <c r="L61" s="856"/>
    </row>
    <row r="62" spans="2:13" x14ac:dyDescent="0.25">
      <c r="B62" s="854"/>
      <c r="C62" s="855"/>
      <c r="D62" s="855"/>
      <c r="E62" s="855"/>
      <c r="F62" s="855"/>
      <c r="G62" s="856"/>
      <c r="H62" s="854"/>
      <c r="I62" s="855"/>
      <c r="J62" s="855"/>
      <c r="K62" s="855"/>
      <c r="L62" s="856"/>
    </row>
    <row r="63" spans="2:13" x14ac:dyDescent="0.25">
      <c r="B63" s="854"/>
      <c r="C63" s="855"/>
      <c r="D63" s="855"/>
      <c r="E63" s="855"/>
      <c r="F63" s="855"/>
      <c r="G63" s="856"/>
      <c r="H63" s="854"/>
      <c r="I63" s="855"/>
      <c r="J63" s="855"/>
      <c r="K63" s="855"/>
      <c r="L63" s="856"/>
    </row>
    <row r="64" spans="2:13" x14ac:dyDescent="0.25">
      <c r="B64" s="854"/>
      <c r="C64" s="855"/>
      <c r="D64" s="855"/>
      <c r="E64" s="855"/>
      <c r="F64" s="855"/>
      <c r="G64" s="856"/>
      <c r="H64" s="854"/>
      <c r="I64" s="855"/>
      <c r="J64" s="855"/>
      <c r="K64" s="855"/>
      <c r="L64" s="856"/>
    </row>
    <row r="65" spans="2:12" x14ac:dyDescent="0.25">
      <c r="B65" s="854"/>
      <c r="C65" s="855"/>
      <c r="D65" s="855"/>
      <c r="E65" s="855"/>
      <c r="F65" s="855"/>
      <c r="G65" s="856"/>
      <c r="H65" s="854"/>
      <c r="I65" s="855"/>
      <c r="J65" s="855"/>
      <c r="K65" s="855"/>
      <c r="L65" s="856"/>
    </row>
    <row r="66" spans="2:12" x14ac:dyDescent="0.25">
      <c r="B66" s="854"/>
      <c r="C66" s="855"/>
      <c r="D66" s="855"/>
      <c r="E66" s="855"/>
      <c r="F66" s="855"/>
      <c r="G66" s="856"/>
      <c r="H66" s="854"/>
      <c r="I66" s="855"/>
      <c r="J66" s="855"/>
      <c r="K66" s="855"/>
      <c r="L66" s="856"/>
    </row>
    <row r="67" spans="2:12" ht="15.75" thickBot="1" x14ac:dyDescent="0.3">
      <c r="B67" s="857"/>
      <c r="C67" s="858"/>
      <c r="D67" s="858"/>
      <c r="E67" s="858"/>
      <c r="F67" s="858"/>
      <c r="G67" s="859"/>
      <c r="H67" s="857"/>
      <c r="I67" s="858"/>
      <c r="J67" s="858"/>
      <c r="K67" s="858"/>
      <c r="L67" s="859"/>
    </row>
    <row r="68" spans="2:12" x14ac:dyDescent="0.25">
      <c r="B68" s="773" t="s">
        <v>1110</v>
      </c>
      <c r="C68" s="774"/>
      <c r="D68" s="774"/>
      <c r="E68" s="774"/>
      <c r="F68" s="774"/>
      <c r="G68" s="775"/>
      <c r="H68" s="860" t="s">
        <v>1111</v>
      </c>
      <c r="I68" s="748"/>
      <c r="J68" s="748"/>
      <c r="K68" s="748"/>
      <c r="L68" s="748"/>
    </row>
    <row r="69" spans="2:12" ht="30" customHeight="1" thickBot="1" x14ac:dyDescent="0.3">
      <c r="B69" s="776"/>
      <c r="C69" s="777"/>
      <c r="D69" s="777"/>
      <c r="E69" s="777"/>
      <c r="F69" s="777"/>
      <c r="G69" s="778"/>
      <c r="H69" s="860"/>
      <c r="I69" s="748"/>
      <c r="J69" s="748"/>
      <c r="K69" s="748"/>
      <c r="L69" s="748"/>
    </row>
    <row r="70" spans="2:12" ht="15.75" customHeight="1" x14ac:dyDescent="0.25">
      <c r="B70" s="730" t="s">
        <v>534</v>
      </c>
      <c r="C70" s="731"/>
      <c r="D70" s="731"/>
      <c r="E70" s="731"/>
      <c r="F70" s="731"/>
      <c r="G70" s="732"/>
      <c r="H70" s="745" t="s">
        <v>535</v>
      </c>
      <c r="I70" s="746"/>
      <c r="J70" s="746"/>
      <c r="K70" s="746"/>
      <c r="L70" s="747"/>
    </row>
    <row r="71" spans="2:12" x14ac:dyDescent="0.25">
      <c r="B71" s="730"/>
      <c r="C71" s="731"/>
      <c r="D71" s="731"/>
      <c r="E71" s="731"/>
      <c r="F71" s="731"/>
      <c r="G71" s="732"/>
      <c r="H71" s="730"/>
      <c r="I71" s="731"/>
      <c r="J71" s="731"/>
      <c r="K71" s="731"/>
      <c r="L71" s="732"/>
    </row>
    <row r="72" spans="2:12" x14ac:dyDescent="0.25">
      <c r="B72" s="730"/>
      <c r="C72" s="731"/>
      <c r="D72" s="731"/>
      <c r="E72" s="731"/>
      <c r="F72" s="731"/>
      <c r="G72" s="732"/>
      <c r="H72" s="730"/>
      <c r="I72" s="731"/>
      <c r="J72" s="731"/>
      <c r="K72" s="731"/>
      <c r="L72" s="732"/>
    </row>
    <row r="73" spans="2:12" x14ac:dyDescent="0.25">
      <c r="B73" s="730"/>
      <c r="C73" s="731"/>
      <c r="D73" s="731"/>
      <c r="E73" s="731"/>
      <c r="F73" s="731"/>
      <c r="G73" s="732"/>
      <c r="H73" s="730"/>
      <c r="I73" s="731"/>
      <c r="J73" s="731"/>
      <c r="K73" s="731"/>
      <c r="L73" s="732"/>
    </row>
    <row r="74" spans="2:12" x14ac:dyDescent="0.25">
      <c r="B74" s="730"/>
      <c r="C74" s="731"/>
      <c r="D74" s="731"/>
      <c r="E74" s="731"/>
      <c r="F74" s="731"/>
      <c r="G74" s="732"/>
      <c r="H74" s="730"/>
      <c r="I74" s="731"/>
      <c r="J74" s="731"/>
      <c r="K74" s="731"/>
      <c r="L74" s="732"/>
    </row>
    <row r="75" spans="2:12" x14ac:dyDescent="0.25">
      <c r="B75" s="730"/>
      <c r="C75" s="731"/>
      <c r="D75" s="731"/>
      <c r="E75" s="731"/>
      <c r="F75" s="731"/>
      <c r="G75" s="732"/>
      <c r="H75" s="730"/>
      <c r="I75" s="731"/>
      <c r="J75" s="731"/>
      <c r="K75" s="731"/>
      <c r="L75" s="732"/>
    </row>
    <row r="76" spans="2:12" x14ac:dyDescent="0.25">
      <c r="B76" s="730"/>
      <c r="C76" s="731"/>
      <c r="D76" s="731"/>
      <c r="E76" s="731"/>
      <c r="F76" s="731"/>
      <c r="G76" s="732"/>
      <c r="H76" s="730"/>
      <c r="I76" s="731"/>
      <c r="J76" s="731"/>
      <c r="K76" s="731"/>
      <c r="L76" s="732"/>
    </row>
    <row r="77" spans="2:12" x14ac:dyDescent="0.25">
      <c r="B77" s="730"/>
      <c r="C77" s="731"/>
      <c r="D77" s="731"/>
      <c r="E77" s="731"/>
      <c r="F77" s="731"/>
      <c r="G77" s="732"/>
      <c r="H77" s="730"/>
      <c r="I77" s="731"/>
      <c r="J77" s="731"/>
      <c r="K77" s="731"/>
      <c r="L77" s="732"/>
    </row>
    <row r="78" spans="2:12" x14ac:dyDescent="0.25">
      <c r="B78" s="730"/>
      <c r="C78" s="731"/>
      <c r="D78" s="731"/>
      <c r="E78" s="731"/>
      <c r="F78" s="731"/>
      <c r="G78" s="732"/>
      <c r="H78" s="730"/>
      <c r="I78" s="731"/>
      <c r="J78" s="731"/>
      <c r="K78" s="731"/>
      <c r="L78" s="732"/>
    </row>
    <row r="79" spans="2:12" x14ac:dyDescent="0.25">
      <c r="B79" s="730"/>
      <c r="C79" s="731"/>
      <c r="D79" s="731"/>
      <c r="E79" s="731"/>
      <c r="F79" s="731"/>
      <c r="G79" s="732"/>
      <c r="H79" s="730"/>
      <c r="I79" s="731"/>
      <c r="J79" s="731"/>
      <c r="K79" s="731"/>
      <c r="L79" s="732"/>
    </row>
    <row r="80" spans="2:12" x14ac:dyDescent="0.25">
      <c r="B80" s="730"/>
      <c r="C80" s="731"/>
      <c r="D80" s="731"/>
      <c r="E80" s="731"/>
      <c r="F80" s="731"/>
      <c r="G80" s="732"/>
      <c r="H80" s="730"/>
      <c r="I80" s="731"/>
      <c r="J80" s="731"/>
      <c r="K80" s="731"/>
      <c r="L80" s="732"/>
    </row>
    <row r="81" spans="2:16" x14ac:dyDescent="0.25">
      <c r="B81" s="730"/>
      <c r="C81" s="731"/>
      <c r="D81" s="731"/>
      <c r="E81" s="731"/>
      <c r="F81" s="731"/>
      <c r="G81" s="732"/>
      <c r="H81" s="730"/>
      <c r="I81" s="731"/>
      <c r="J81" s="731"/>
      <c r="K81" s="731"/>
      <c r="L81" s="732"/>
    </row>
    <row r="82" spans="2:16" x14ac:dyDescent="0.25">
      <c r="B82" s="730"/>
      <c r="C82" s="731"/>
      <c r="D82" s="731"/>
      <c r="E82" s="731"/>
      <c r="F82" s="731"/>
      <c r="G82" s="732"/>
      <c r="H82" s="730"/>
      <c r="I82" s="731"/>
      <c r="J82" s="731"/>
      <c r="K82" s="731"/>
      <c r="L82" s="732"/>
    </row>
    <row r="83" spans="2:16" ht="15.75" thickBot="1" x14ac:dyDescent="0.3">
      <c r="B83" s="844"/>
      <c r="C83" s="845"/>
      <c r="D83" s="845"/>
      <c r="E83" s="845"/>
      <c r="F83" s="845"/>
      <c r="G83" s="846"/>
      <c r="H83" s="844"/>
      <c r="I83" s="845"/>
      <c r="J83" s="845"/>
      <c r="K83" s="845"/>
      <c r="L83" s="846"/>
    </row>
    <row r="84" spans="2:16" ht="25.5" customHeight="1" x14ac:dyDescent="0.25">
      <c r="B84" s="752" t="s">
        <v>1112</v>
      </c>
      <c r="C84" s="753"/>
      <c r="D84" s="753"/>
      <c r="E84" s="753"/>
      <c r="F84" s="753"/>
      <c r="G84" s="754"/>
      <c r="H84" s="861" t="s">
        <v>1112</v>
      </c>
      <c r="I84" s="862"/>
      <c r="J84" s="862"/>
      <c r="K84" s="862"/>
      <c r="L84" s="862"/>
      <c r="M84" s="748"/>
      <c r="P84" s="162"/>
    </row>
    <row r="85" spans="2:16" ht="23.25" customHeight="1" thickBot="1" x14ac:dyDescent="0.3">
      <c r="B85" s="755"/>
      <c r="C85" s="756"/>
      <c r="D85" s="756"/>
      <c r="E85" s="756"/>
      <c r="F85" s="756"/>
      <c r="G85" s="757"/>
      <c r="H85" s="860"/>
      <c r="I85" s="748"/>
      <c r="J85" s="748"/>
      <c r="K85" s="748"/>
      <c r="L85" s="748"/>
      <c r="M85" s="748"/>
    </row>
    <row r="86" spans="2:16" ht="15.75" customHeight="1" x14ac:dyDescent="0.25">
      <c r="B86" s="851"/>
      <c r="C86" s="852"/>
      <c r="D86" s="852"/>
      <c r="E86" s="852"/>
      <c r="F86" s="852"/>
      <c r="G86" s="853"/>
      <c r="H86" s="851"/>
      <c r="I86" s="852"/>
      <c r="J86" s="852"/>
      <c r="K86" s="852"/>
      <c r="L86" s="853"/>
    </row>
    <row r="87" spans="2:16" x14ac:dyDescent="0.25">
      <c r="B87" s="854"/>
      <c r="C87" s="855"/>
      <c r="D87" s="855"/>
      <c r="E87" s="855"/>
      <c r="F87" s="855"/>
      <c r="G87" s="856"/>
      <c r="H87" s="854"/>
      <c r="I87" s="855"/>
      <c r="J87" s="855"/>
      <c r="K87" s="855"/>
      <c r="L87" s="856"/>
    </row>
    <row r="88" spans="2:16" x14ac:dyDescent="0.25">
      <c r="B88" s="854"/>
      <c r="C88" s="855"/>
      <c r="D88" s="855"/>
      <c r="E88" s="855"/>
      <c r="F88" s="855"/>
      <c r="G88" s="856"/>
      <c r="H88" s="854"/>
      <c r="I88" s="855"/>
      <c r="J88" s="855"/>
      <c r="K88" s="855"/>
      <c r="L88" s="856"/>
    </row>
    <row r="89" spans="2:16" x14ac:dyDescent="0.25">
      <c r="B89" s="854"/>
      <c r="C89" s="855"/>
      <c r="D89" s="855"/>
      <c r="E89" s="855"/>
      <c r="F89" s="855"/>
      <c r="G89" s="856"/>
      <c r="H89" s="854"/>
      <c r="I89" s="855"/>
      <c r="J89" s="855"/>
      <c r="K89" s="855"/>
      <c r="L89" s="856"/>
    </row>
    <row r="90" spans="2:16" x14ac:dyDescent="0.25">
      <c r="B90" s="854"/>
      <c r="C90" s="855"/>
      <c r="D90" s="855"/>
      <c r="E90" s="855"/>
      <c r="F90" s="855"/>
      <c r="G90" s="856"/>
      <c r="H90" s="854"/>
      <c r="I90" s="855"/>
      <c r="J90" s="855"/>
      <c r="K90" s="855"/>
      <c r="L90" s="856"/>
    </row>
    <row r="91" spans="2:16" x14ac:dyDescent="0.25">
      <c r="B91" s="854"/>
      <c r="C91" s="855"/>
      <c r="D91" s="855"/>
      <c r="E91" s="855"/>
      <c r="F91" s="855"/>
      <c r="G91" s="856"/>
      <c r="H91" s="854"/>
      <c r="I91" s="855"/>
      <c r="J91" s="855"/>
      <c r="K91" s="855"/>
      <c r="L91" s="856"/>
    </row>
    <row r="92" spans="2:16" x14ac:dyDescent="0.25">
      <c r="B92" s="854"/>
      <c r="C92" s="855"/>
      <c r="D92" s="855"/>
      <c r="E92" s="855"/>
      <c r="F92" s="855"/>
      <c r="G92" s="856"/>
      <c r="H92" s="854"/>
      <c r="I92" s="855"/>
      <c r="J92" s="855"/>
      <c r="K92" s="855"/>
      <c r="L92" s="856"/>
    </row>
    <row r="93" spans="2:16" x14ac:dyDescent="0.25">
      <c r="B93" s="854"/>
      <c r="C93" s="855"/>
      <c r="D93" s="855"/>
      <c r="E93" s="855"/>
      <c r="F93" s="855"/>
      <c r="G93" s="856"/>
      <c r="H93" s="854"/>
      <c r="I93" s="855"/>
      <c r="J93" s="855"/>
      <c r="K93" s="855"/>
      <c r="L93" s="856"/>
    </row>
    <row r="94" spans="2:16" x14ac:dyDescent="0.25">
      <c r="B94" s="854"/>
      <c r="C94" s="855"/>
      <c r="D94" s="855"/>
      <c r="E94" s="855"/>
      <c r="F94" s="855"/>
      <c r="G94" s="856"/>
      <c r="H94" s="854"/>
      <c r="I94" s="855"/>
      <c r="J94" s="855"/>
      <c r="K94" s="855"/>
      <c r="L94" s="856"/>
    </row>
    <row r="95" spans="2:16" x14ac:dyDescent="0.25">
      <c r="B95" s="854"/>
      <c r="C95" s="855"/>
      <c r="D95" s="855"/>
      <c r="E95" s="855"/>
      <c r="F95" s="855"/>
      <c r="G95" s="856"/>
      <c r="H95" s="854"/>
      <c r="I95" s="855"/>
      <c r="J95" s="855"/>
      <c r="K95" s="855"/>
      <c r="L95" s="856"/>
    </row>
    <row r="96" spans="2:16" x14ac:dyDescent="0.25">
      <c r="B96" s="854"/>
      <c r="C96" s="855"/>
      <c r="D96" s="855"/>
      <c r="E96" s="855"/>
      <c r="F96" s="855"/>
      <c r="G96" s="856"/>
      <c r="H96" s="854"/>
      <c r="I96" s="855"/>
      <c r="J96" s="855"/>
      <c r="K96" s="855"/>
      <c r="L96" s="856"/>
    </row>
    <row r="97" spans="2:12" x14ac:dyDescent="0.25">
      <c r="B97" s="854"/>
      <c r="C97" s="855"/>
      <c r="D97" s="855"/>
      <c r="E97" s="855"/>
      <c r="F97" s="855"/>
      <c r="G97" s="856"/>
      <c r="H97" s="854"/>
      <c r="I97" s="855"/>
      <c r="J97" s="855"/>
      <c r="K97" s="855"/>
      <c r="L97" s="856"/>
    </row>
    <row r="98" spans="2:12" x14ac:dyDescent="0.25">
      <c r="B98" s="854"/>
      <c r="C98" s="855"/>
      <c r="D98" s="855"/>
      <c r="E98" s="855"/>
      <c r="F98" s="855"/>
      <c r="G98" s="856"/>
      <c r="H98" s="854"/>
      <c r="I98" s="855"/>
      <c r="J98" s="855"/>
      <c r="K98" s="855"/>
      <c r="L98" s="856"/>
    </row>
    <row r="99" spans="2:12" ht="15.75" thickBot="1" x14ac:dyDescent="0.3">
      <c r="B99" s="857"/>
      <c r="C99" s="858"/>
      <c r="D99" s="858"/>
      <c r="E99" s="858"/>
      <c r="F99" s="858"/>
      <c r="G99" s="859"/>
      <c r="H99" s="857"/>
      <c r="I99" s="858"/>
      <c r="J99" s="858"/>
      <c r="K99" s="858"/>
      <c r="L99" s="859"/>
    </row>
    <row r="100" spans="2:12" x14ac:dyDescent="0.25">
      <c r="B100" s="773" t="s">
        <v>1113</v>
      </c>
      <c r="C100" s="774"/>
      <c r="D100" s="774"/>
      <c r="E100" s="774"/>
      <c r="F100" s="774"/>
      <c r="G100" s="775"/>
      <c r="H100" s="860" t="s">
        <v>1114</v>
      </c>
      <c r="I100" s="748"/>
      <c r="J100" s="748"/>
      <c r="K100" s="748"/>
      <c r="L100" s="748"/>
    </row>
    <row r="101" spans="2:12" ht="30" customHeight="1" thickBot="1" x14ac:dyDescent="0.3">
      <c r="B101" s="776"/>
      <c r="C101" s="777"/>
      <c r="D101" s="777"/>
      <c r="E101" s="777"/>
      <c r="F101" s="777"/>
      <c r="G101" s="778"/>
      <c r="H101" s="860"/>
      <c r="I101" s="748"/>
      <c r="J101" s="748"/>
      <c r="K101" s="748"/>
      <c r="L101" s="748"/>
    </row>
    <row r="102" spans="2:12" ht="15.75" customHeight="1" x14ac:dyDescent="0.25">
      <c r="B102" s="851"/>
      <c r="C102" s="852"/>
      <c r="D102" s="852"/>
      <c r="E102" s="852"/>
      <c r="F102" s="852"/>
      <c r="G102" s="853"/>
      <c r="H102" s="851"/>
      <c r="I102" s="852"/>
      <c r="J102" s="852"/>
      <c r="K102" s="852"/>
      <c r="L102" s="853"/>
    </row>
    <row r="103" spans="2:12" x14ac:dyDescent="0.25">
      <c r="B103" s="854"/>
      <c r="C103" s="855"/>
      <c r="D103" s="855"/>
      <c r="E103" s="855"/>
      <c r="F103" s="855"/>
      <c r="G103" s="856"/>
      <c r="H103" s="854"/>
      <c r="I103" s="855"/>
      <c r="J103" s="855"/>
      <c r="K103" s="855"/>
      <c r="L103" s="856"/>
    </row>
    <row r="104" spans="2:12" x14ac:dyDescent="0.25">
      <c r="B104" s="854"/>
      <c r="C104" s="855"/>
      <c r="D104" s="855"/>
      <c r="E104" s="855"/>
      <c r="F104" s="855"/>
      <c r="G104" s="856"/>
      <c r="H104" s="854"/>
      <c r="I104" s="855"/>
      <c r="J104" s="855"/>
      <c r="K104" s="855"/>
      <c r="L104" s="856"/>
    </row>
    <row r="105" spans="2:12" x14ac:dyDescent="0.25">
      <c r="B105" s="854"/>
      <c r="C105" s="855"/>
      <c r="D105" s="855"/>
      <c r="E105" s="855"/>
      <c r="F105" s="855"/>
      <c r="G105" s="856"/>
      <c r="H105" s="854"/>
      <c r="I105" s="855"/>
      <c r="J105" s="855"/>
      <c r="K105" s="855"/>
      <c r="L105" s="856"/>
    </row>
    <row r="106" spans="2:12" x14ac:dyDescent="0.25">
      <c r="B106" s="854"/>
      <c r="C106" s="855"/>
      <c r="D106" s="855"/>
      <c r="E106" s="855"/>
      <c r="F106" s="855"/>
      <c r="G106" s="856"/>
      <c r="H106" s="854"/>
      <c r="I106" s="855"/>
      <c r="J106" s="855"/>
      <c r="K106" s="855"/>
      <c r="L106" s="856"/>
    </row>
    <row r="107" spans="2:12" x14ac:dyDescent="0.25">
      <c r="B107" s="854"/>
      <c r="C107" s="855"/>
      <c r="D107" s="855"/>
      <c r="E107" s="855"/>
      <c r="F107" s="855"/>
      <c r="G107" s="856"/>
      <c r="H107" s="854"/>
      <c r="I107" s="855"/>
      <c r="J107" s="855"/>
      <c r="K107" s="855"/>
      <c r="L107" s="856"/>
    </row>
    <row r="108" spans="2:12" x14ac:dyDescent="0.25">
      <c r="B108" s="854"/>
      <c r="C108" s="855"/>
      <c r="D108" s="855"/>
      <c r="E108" s="855"/>
      <c r="F108" s="855"/>
      <c r="G108" s="856"/>
      <c r="H108" s="854"/>
      <c r="I108" s="855"/>
      <c r="J108" s="855"/>
      <c r="K108" s="855"/>
      <c r="L108" s="856"/>
    </row>
    <row r="109" spans="2:12" x14ac:dyDescent="0.25">
      <c r="B109" s="854"/>
      <c r="C109" s="855"/>
      <c r="D109" s="855"/>
      <c r="E109" s="855"/>
      <c r="F109" s="855"/>
      <c r="G109" s="856"/>
      <c r="H109" s="854"/>
      <c r="I109" s="855"/>
      <c r="J109" s="855"/>
      <c r="K109" s="855"/>
      <c r="L109" s="856"/>
    </row>
    <row r="110" spans="2:12" x14ac:dyDescent="0.25">
      <c r="B110" s="854"/>
      <c r="C110" s="855"/>
      <c r="D110" s="855"/>
      <c r="E110" s="855"/>
      <c r="F110" s="855"/>
      <c r="G110" s="856"/>
      <c r="H110" s="854"/>
      <c r="I110" s="855"/>
      <c r="J110" s="855"/>
      <c r="K110" s="855"/>
      <c r="L110" s="856"/>
    </row>
    <row r="111" spans="2:12" x14ac:dyDescent="0.25">
      <c r="B111" s="854"/>
      <c r="C111" s="855"/>
      <c r="D111" s="855"/>
      <c r="E111" s="855"/>
      <c r="F111" s="855"/>
      <c r="G111" s="856"/>
      <c r="H111" s="854"/>
      <c r="I111" s="855"/>
      <c r="J111" s="855"/>
      <c r="K111" s="855"/>
      <c r="L111" s="856"/>
    </row>
    <row r="112" spans="2:12" x14ac:dyDescent="0.25">
      <c r="B112" s="854"/>
      <c r="C112" s="855"/>
      <c r="D112" s="855"/>
      <c r="E112" s="855"/>
      <c r="F112" s="855"/>
      <c r="G112" s="856"/>
      <c r="H112" s="854"/>
      <c r="I112" s="855"/>
      <c r="J112" s="855"/>
      <c r="K112" s="855"/>
      <c r="L112" s="856"/>
    </row>
    <row r="113" spans="2:15" x14ac:dyDescent="0.25">
      <c r="B113" s="854"/>
      <c r="C113" s="855"/>
      <c r="D113" s="855"/>
      <c r="E113" s="855"/>
      <c r="F113" s="855"/>
      <c r="G113" s="856"/>
      <c r="H113" s="854"/>
      <c r="I113" s="855"/>
      <c r="J113" s="855"/>
      <c r="K113" s="855"/>
      <c r="L113" s="856"/>
    </row>
    <row r="114" spans="2:15" x14ac:dyDescent="0.25">
      <c r="B114" s="854"/>
      <c r="C114" s="855"/>
      <c r="D114" s="855"/>
      <c r="E114" s="855"/>
      <c r="F114" s="855"/>
      <c r="G114" s="856"/>
      <c r="H114" s="854"/>
      <c r="I114" s="855"/>
      <c r="J114" s="855"/>
      <c r="K114" s="855"/>
      <c r="L114" s="856"/>
    </row>
    <row r="115" spans="2:15" ht="15.75" thickBot="1" x14ac:dyDescent="0.3">
      <c r="B115" s="857"/>
      <c r="C115" s="858"/>
      <c r="D115" s="858"/>
      <c r="E115" s="858"/>
      <c r="F115" s="858"/>
      <c r="G115" s="859"/>
      <c r="H115" s="857"/>
      <c r="I115" s="858"/>
      <c r="J115" s="858"/>
      <c r="K115" s="858"/>
      <c r="L115" s="859"/>
    </row>
    <row r="116" spans="2:15" ht="22.5" customHeight="1" x14ac:dyDescent="0.25">
      <c r="B116" s="773" t="s">
        <v>1115</v>
      </c>
      <c r="C116" s="774"/>
      <c r="D116" s="774"/>
      <c r="E116" s="774"/>
      <c r="F116" s="774"/>
      <c r="G116" s="775"/>
      <c r="H116" s="860" t="s">
        <v>1116</v>
      </c>
      <c r="I116" s="748"/>
      <c r="J116" s="748"/>
      <c r="K116" s="748"/>
      <c r="L116" s="748"/>
    </row>
    <row r="117" spans="2:15" ht="15.75" thickBot="1" x14ac:dyDescent="0.3">
      <c r="B117" s="776"/>
      <c r="C117" s="777"/>
      <c r="D117" s="777"/>
      <c r="E117" s="777"/>
      <c r="F117" s="777"/>
      <c r="G117" s="778"/>
      <c r="H117" s="860"/>
      <c r="I117" s="748"/>
      <c r="J117" s="748"/>
      <c r="K117" s="748"/>
      <c r="L117" s="748"/>
      <c r="O117" s="162"/>
    </row>
    <row r="118" spans="2:15" ht="15.75" customHeight="1" x14ac:dyDescent="0.25">
      <c r="B118" s="851"/>
      <c r="C118" s="852"/>
      <c r="D118" s="852"/>
      <c r="E118" s="852"/>
      <c r="F118" s="852"/>
      <c r="G118" s="853"/>
      <c r="H118" s="851"/>
      <c r="I118" s="852"/>
      <c r="J118" s="852"/>
      <c r="K118" s="852"/>
      <c r="L118" s="853"/>
    </row>
    <row r="119" spans="2:15" x14ac:dyDescent="0.25">
      <c r="B119" s="854"/>
      <c r="C119" s="855"/>
      <c r="D119" s="855"/>
      <c r="E119" s="855"/>
      <c r="F119" s="855"/>
      <c r="G119" s="856"/>
      <c r="H119" s="854"/>
      <c r="I119" s="855"/>
      <c r="J119" s="855"/>
      <c r="K119" s="855"/>
      <c r="L119" s="856"/>
    </row>
    <row r="120" spans="2:15" x14ac:dyDescent="0.25">
      <c r="B120" s="854"/>
      <c r="C120" s="855"/>
      <c r="D120" s="855"/>
      <c r="E120" s="855"/>
      <c r="F120" s="855"/>
      <c r="G120" s="856"/>
      <c r="H120" s="854"/>
      <c r="I120" s="855"/>
      <c r="J120" s="855"/>
      <c r="K120" s="855"/>
      <c r="L120" s="856"/>
    </row>
    <row r="121" spans="2:15" x14ac:dyDescent="0.25">
      <c r="B121" s="854"/>
      <c r="C121" s="855"/>
      <c r="D121" s="855"/>
      <c r="E121" s="855"/>
      <c r="F121" s="855"/>
      <c r="G121" s="856"/>
      <c r="H121" s="854"/>
      <c r="I121" s="855"/>
      <c r="J121" s="855"/>
      <c r="K121" s="855"/>
      <c r="L121" s="856"/>
    </row>
    <row r="122" spans="2:15" x14ac:dyDescent="0.25">
      <c r="B122" s="854"/>
      <c r="C122" s="855"/>
      <c r="D122" s="855"/>
      <c r="E122" s="855"/>
      <c r="F122" s="855"/>
      <c r="G122" s="856"/>
      <c r="H122" s="854"/>
      <c r="I122" s="855"/>
      <c r="J122" s="855"/>
      <c r="K122" s="855"/>
      <c r="L122" s="856"/>
    </row>
    <row r="123" spans="2:15" x14ac:dyDescent="0.25">
      <c r="B123" s="854"/>
      <c r="C123" s="855"/>
      <c r="D123" s="855"/>
      <c r="E123" s="855"/>
      <c r="F123" s="855"/>
      <c r="G123" s="856"/>
      <c r="H123" s="854"/>
      <c r="I123" s="855"/>
      <c r="J123" s="855"/>
      <c r="K123" s="855"/>
      <c r="L123" s="856"/>
    </row>
    <row r="124" spans="2:15" x14ac:dyDescent="0.25">
      <c r="B124" s="854"/>
      <c r="C124" s="855"/>
      <c r="D124" s="855"/>
      <c r="E124" s="855"/>
      <c r="F124" s="855"/>
      <c r="G124" s="856"/>
      <c r="H124" s="854"/>
      <c r="I124" s="855"/>
      <c r="J124" s="855"/>
      <c r="K124" s="855"/>
      <c r="L124" s="856"/>
    </row>
    <row r="125" spans="2:15" x14ac:dyDescent="0.25">
      <c r="B125" s="854"/>
      <c r="C125" s="855"/>
      <c r="D125" s="855"/>
      <c r="E125" s="855"/>
      <c r="F125" s="855"/>
      <c r="G125" s="856"/>
      <c r="H125" s="854"/>
      <c r="I125" s="855"/>
      <c r="J125" s="855"/>
      <c r="K125" s="855"/>
      <c r="L125" s="856"/>
    </row>
    <row r="126" spans="2:15" x14ac:dyDescent="0.25">
      <c r="B126" s="854"/>
      <c r="C126" s="855"/>
      <c r="D126" s="855"/>
      <c r="E126" s="855"/>
      <c r="F126" s="855"/>
      <c r="G126" s="856"/>
      <c r="H126" s="854"/>
      <c r="I126" s="855"/>
      <c r="J126" s="855"/>
      <c r="K126" s="855"/>
      <c r="L126" s="856"/>
    </row>
    <row r="127" spans="2:15" x14ac:dyDescent="0.25">
      <c r="B127" s="854"/>
      <c r="C127" s="855"/>
      <c r="D127" s="855"/>
      <c r="E127" s="855"/>
      <c r="F127" s="855"/>
      <c r="G127" s="856"/>
      <c r="H127" s="854"/>
      <c r="I127" s="855"/>
      <c r="J127" s="855"/>
      <c r="K127" s="855"/>
      <c r="L127" s="856"/>
    </row>
    <row r="128" spans="2:15" x14ac:dyDescent="0.25">
      <c r="B128" s="854"/>
      <c r="C128" s="855"/>
      <c r="D128" s="855"/>
      <c r="E128" s="855"/>
      <c r="F128" s="855"/>
      <c r="G128" s="856"/>
      <c r="H128" s="854"/>
      <c r="I128" s="855"/>
      <c r="J128" s="855"/>
      <c r="K128" s="855"/>
      <c r="L128" s="856"/>
    </row>
    <row r="129" spans="2:12" x14ac:dyDescent="0.25">
      <c r="B129" s="854"/>
      <c r="C129" s="855"/>
      <c r="D129" s="855"/>
      <c r="E129" s="855"/>
      <c r="F129" s="855"/>
      <c r="G129" s="856"/>
      <c r="H129" s="854"/>
      <c r="I129" s="855"/>
      <c r="J129" s="855"/>
      <c r="K129" s="855"/>
      <c r="L129" s="856"/>
    </row>
    <row r="130" spans="2:12" x14ac:dyDescent="0.25">
      <c r="B130" s="854"/>
      <c r="C130" s="855"/>
      <c r="D130" s="855"/>
      <c r="E130" s="855"/>
      <c r="F130" s="855"/>
      <c r="G130" s="856"/>
      <c r="H130" s="854"/>
      <c r="I130" s="855"/>
      <c r="J130" s="855"/>
      <c r="K130" s="855"/>
      <c r="L130" s="856"/>
    </row>
    <row r="131" spans="2:12" ht="15.75" thickBot="1" x14ac:dyDescent="0.3">
      <c r="B131" s="857"/>
      <c r="C131" s="858"/>
      <c r="D131" s="858"/>
      <c r="E131" s="858"/>
      <c r="F131" s="858"/>
      <c r="G131" s="859"/>
      <c r="H131" s="857"/>
      <c r="I131" s="858"/>
      <c r="J131" s="858"/>
      <c r="K131" s="858"/>
      <c r="L131" s="859"/>
    </row>
    <row r="132" spans="2:12" x14ac:dyDescent="0.25">
      <c r="B132" s="773" t="s">
        <v>1117</v>
      </c>
      <c r="C132" s="774"/>
      <c r="D132" s="774"/>
      <c r="E132" s="774"/>
      <c r="F132" s="774"/>
      <c r="G132" s="775"/>
      <c r="H132" s="860" t="s">
        <v>1118</v>
      </c>
      <c r="I132" s="748"/>
      <c r="J132" s="748"/>
      <c r="K132" s="748"/>
      <c r="L132" s="748"/>
    </row>
    <row r="133" spans="2:12" ht="30" customHeight="1" thickBot="1" x14ac:dyDescent="0.3">
      <c r="B133" s="776"/>
      <c r="C133" s="777"/>
      <c r="D133" s="777"/>
      <c r="E133" s="777"/>
      <c r="F133" s="777"/>
      <c r="G133" s="778"/>
      <c r="H133" s="860"/>
      <c r="I133" s="748"/>
      <c r="J133" s="748"/>
      <c r="K133" s="748"/>
      <c r="L133" s="748"/>
    </row>
  </sheetData>
  <mergeCells count="39">
    <mergeCell ref="B132:G133"/>
    <mergeCell ref="H132:L133"/>
    <mergeCell ref="B102:G115"/>
    <mergeCell ref="H102:L115"/>
    <mergeCell ref="B116:G117"/>
    <mergeCell ref="H116:L117"/>
    <mergeCell ref="B118:G131"/>
    <mergeCell ref="H118:L131"/>
    <mergeCell ref="B84:G85"/>
    <mergeCell ref="H84:M85"/>
    <mergeCell ref="B86:G99"/>
    <mergeCell ref="H86:L99"/>
    <mergeCell ref="B100:G101"/>
    <mergeCell ref="H100:L101"/>
    <mergeCell ref="B54:G67"/>
    <mergeCell ref="H54:L67"/>
    <mergeCell ref="B68:G69"/>
    <mergeCell ref="H68:L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7"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65"/>
  <sheetViews>
    <sheetView zoomScale="85" zoomScaleNormal="85" workbookViewId="0">
      <selection activeCell="L186" sqref="L186"/>
    </sheetView>
  </sheetViews>
  <sheetFormatPr baseColWidth="10" defaultColWidth="11.5703125" defaultRowHeight="15" x14ac:dyDescent="0.25"/>
  <cols>
    <col min="1" max="4" width="11.5703125" style="156"/>
    <col min="5" max="5" width="13.42578125" style="156" customWidth="1"/>
    <col min="6" max="6" width="7.42578125" style="156" customWidth="1"/>
    <col min="7" max="7" width="11.5703125" style="156"/>
    <col min="8" max="8" width="20" style="156" customWidth="1"/>
    <col min="9" max="16384" width="11.5703125" style="156"/>
  </cols>
  <sheetData>
    <row r="1" spans="1:11" x14ac:dyDescent="0.25">
      <c r="A1" s="710" t="s">
        <v>326</v>
      </c>
      <c r="B1" s="711"/>
      <c r="C1" s="711"/>
      <c r="D1" s="711"/>
      <c r="E1" s="711"/>
      <c r="F1" s="711"/>
      <c r="G1" s="711"/>
      <c r="H1" s="711"/>
      <c r="I1" s="711"/>
      <c r="J1" s="711"/>
      <c r="K1" s="712"/>
    </row>
    <row r="2" spans="1:11" ht="28.5" customHeight="1" x14ac:dyDescent="0.25">
      <c r="A2" s="713"/>
      <c r="B2" s="714"/>
      <c r="C2" s="714"/>
      <c r="D2" s="714"/>
      <c r="E2" s="714"/>
      <c r="F2" s="714"/>
      <c r="G2" s="714"/>
      <c r="H2" s="714"/>
      <c r="I2" s="714"/>
      <c r="J2" s="714"/>
      <c r="K2" s="715"/>
    </row>
    <row r="3" spans="1:11" x14ac:dyDescent="0.25">
      <c r="A3" s="716" t="s">
        <v>365</v>
      </c>
      <c r="B3" s="717"/>
      <c r="C3" s="717"/>
      <c r="D3" s="718"/>
      <c r="E3" s="108">
        <v>44126</v>
      </c>
      <c r="F3" s="716" t="s">
        <v>366</v>
      </c>
      <c r="G3" s="717"/>
      <c r="H3" s="718"/>
      <c r="I3" s="792">
        <v>44132</v>
      </c>
      <c r="J3" s="717"/>
      <c r="K3" s="718"/>
    </row>
    <row r="4" spans="1:11" ht="24" x14ac:dyDescent="0.25">
      <c r="A4" s="722" t="s">
        <v>325</v>
      </c>
      <c r="B4" s="723"/>
      <c r="C4" s="723"/>
      <c r="D4" s="723"/>
      <c r="E4" s="723"/>
      <c r="F4" s="723"/>
      <c r="G4" s="724"/>
      <c r="H4" s="158" t="s">
        <v>575</v>
      </c>
      <c r="I4" s="158" t="s">
        <v>2</v>
      </c>
      <c r="J4" s="728" t="s">
        <v>0</v>
      </c>
      <c r="K4" s="729"/>
    </row>
    <row r="5" spans="1:11" ht="24.75" thickBot="1" x14ac:dyDescent="0.3">
      <c r="A5" s="725"/>
      <c r="B5" s="726"/>
      <c r="C5" s="726"/>
      <c r="D5" s="726"/>
      <c r="E5" s="726"/>
      <c r="F5" s="726"/>
      <c r="G5" s="727"/>
      <c r="H5" s="137" t="s">
        <v>576</v>
      </c>
      <c r="I5" s="158">
        <v>2</v>
      </c>
      <c r="J5" s="728" t="s">
        <v>367</v>
      </c>
      <c r="K5" s="729"/>
    </row>
    <row r="6" spans="1:11" ht="15.75" hidden="1" thickBot="1" x14ac:dyDescent="0.3">
      <c r="A6" s="730" t="s">
        <v>534</v>
      </c>
      <c r="B6" s="731"/>
      <c r="C6" s="731"/>
      <c r="D6" s="731"/>
      <c r="E6" s="731"/>
      <c r="F6" s="732"/>
      <c r="G6" s="730" t="s">
        <v>535</v>
      </c>
      <c r="H6" s="731"/>
      <c r="I6" s="731"/>
      <c r="J6" s="731"/>
      <c r="K6" s="732"/>
    </row>
    <row r="7" spans="1:11" ht="15.75" hidden="1" thickBot="1" x14ac:dyDescent="0.3">
      <c r="A7" s="730"/>
      <c r="B7" s="731"/>
      <c r="C7" s="731"/>
      <c r="D7" s="731"/>
      <c r="E7" s="731"/>
      <c r="F7" s="732"/>
      <c r="G7" s="730"/>
      <c r="H7" s="731"/>
      <c r="I7" s="731"/>
      <c r="J7" s="731"/>
      <c r="K7" s="732"/>
    </row>
    <row r="8" spans="1:11" ht="15.75" hidden="1" thickBot="1" x14ac:dyDescent="0.3">
      <c r="A8" s="730"/>
      <c r="B8" s="731"/>
      <c r="C8" s="731"/>
      <c r="D8" s="731"/>
      <c r="E8" s="731"/>
      <c r="F8" s="732"/>
      <c r="G8" s="730"/>
      <c r="H8" s="731"/>
      <c r="I8" s="731"/>
      <c r="J8" s="731"/>
      <c r="K8" s="732"/>
    </row>
    <row r="9" spans="1:11" ht="15.75" hidden="1" thickBot="1" x14ac:dyDescent="0.3">
      <c r="A9" s="730"/>
      <c r="B9" s="731"/>
      <c r="C9" s="731"/>
      <c r="D9" s="731"/>
      <c r="E9" s="731"/>
      <c r="F9" s="732"/>
      <c r="G9" s="730"/>
      <c r="H9" s="731"/>
      <c r="I9" s="731"/>
      <c r="J9" s="731"/>
      <c r="K9" s="732"/>
    </row>
    <row r="10" spans="1:11" ht="15.75" hidden="1" thickBot="1" x14ac:dyDescent="0.3">
      <c r="A10" s="730"/>
      <c r="B10" s="731"/>
      <c r="C10" s="731"/>
      <c r="D10" s="731"/>
      <c r="E10" s="731"/>
      <c r="F10" s="732"/>
      <c r="G10" s="730"/>
      <c r="H10" s="731"/>
      <c r="I10" s="731"/>
      <c r="J10" s="731"/>
      <c r="K10" s="732"/>
    </row>
    <row r="11" spans="1:11" ht="15.75" hidden="1" thickBot="1" x14ac:dyDescent="0.3">
      <c r="A11" s="730"/>
      <c r="B11" s="731"/>
      <c r="C11" s="731"/>
      <c r="D11" s="731"/>
      <c r="E11" s="731"/>
      <c r="F11" s="732"/>
      <c r="G11" s="730"/>
      <c r="H11" s="731"/>
      <c r="I11" s="731"/>
      <c r="J11" s="731"/>
      <c r="K11" s="732"/>
    </row>
    <row r="12" spans="1:11" ht="15.75" hidden="1" thickBot="1" x14ac:dyDescent="0.3">
      <c r="A12" s="730"/>
      <c r="B12" s="731"/>
      <c r="C12" s="731"/>
      <c r="D12" s="731"/>
      <c r="E12" s="731"/>
      <c r="F12" s="732"/>
      <c r="G12" s="730"/>
      <c r="H12" s="731"/>
      <c r="I12" s="731"/>
      <c r="J12" s="731"/>
      <c r="K12" s="732"/>
    </row>
    <row r="13" spans="1:11" ht="15.75" hidden="1" thickBot="1" x14ac:dyDescent="0.3">
      <c r="A13" s="730"/>
      <c r="B13" s="731"/>
      <c r="C13" s="731"/>
      <c r="D13" s="731"/>
      <c r="E13" s="731"/>
      <c r="F13" s="732"/>
      <c r="G13" s="730"/>
      <c r="H13" s="731"/>
      <c r="I13" s="731"/>
      <c r="J13" s="731"/>
      <c r="K13" s="732"/>
    </row>
    <row r="14" spans="1:11" ht="15.75" hidden="1" thickBot="1" x14ac:dyDescent="0.3">
      <c r="A14" s="730"/>
      <c r="B14" s="731"/>
      <c r="C14" s="731"/>
      <c r="D14" s="731"/>
      <c r="E14" s="731"/>
      <c r="F14" s="732"/>
      <c r="G14" s="730"/>
      <c r="H14" s="731"/>
      <c r="I14" s="731"/>
      <c r="J14" s="731"/>
      <c r="K14" s="732"/>
    </row>
    <row r="15" spans="1:11" ht="15.75" hidden="1" thickBot="1" x14ac:dyDescent="0.3">
      <c r="A15" s="730"/>
      <c r="B15" s="731"/>
      <c r="C15" s="731"/>
      <c r="D15" s="731"/>
      <c r="E15" s="731"/>
      <c r="F15" s="732"/>
      <c r="G15" s="730"/>
      <c r="H15" s="731"/>
      <c r="I15" s="731"/>
      <c r="J15" s="731"/>
      <c r="K15" s="732"/>
    </row>
    <row r="16" spans="1:11" ht="15.75" hidden="1" thickBot="1" x14ac:dyDescent="0.3">
      <c r="A16" s="730"/>
      <c r="B16" s="731"/>
      <c r="C16" s="731"/>
      <c r="D16" s="731"/>
      <c r="E16" s="731"/>
      <c r="F16" s="732"/>
      <c r="G16" s="730"/>
      <c r="H16" s="731"/>
      <c r="I16" s="731"/>
      <c r="J16" s="731"/>
      <c r="K16" s="732"/>
    </row>
    <row r="17" spans="1:11" ht="15.75" hidden="1" thickBot="1" x14ac:dyDescent="0.3">
      <c r="A17" s="730"/>
      <c r="B17" s="731"/>
      <c r="C17" s="731"/>
      <c r="D17" s="731"/>
      <c r="E17" s="731"/>
      <c r="F17" s="732"/>
      <c r="G17" s="730"/>
      <c r="H17" s="731"/>
      <c r="I17" s="731"/>
      <c r="J17" s="731"/>
      <c r="K17" s="732"/>
    </row>
    <row r="18" spans="1:11" ht="15.75" hidden="1" thickBot="1" x14ac:dyDescent="0.3">
      <c r="A18" s="730"/>
      <c r="B18" s="731"/>
      <c r="C18" s="731"/>
      <c r="D18" s="731"/>
      <c r="E18" s="731"/>
      <c r="F18" s="732"/>
      <c r="G18" s="730"/>
      <c r="H18" s="731"/>
      <c r="I18" s="731"/>
      <c r="J18" s="731"/>
      <c r="K18" s="732"/>
    </row>
    <row r="19" spans="1:11" ht="15.75" hidden="1" thickBot="1" x14ac:dyDescent="0.3">
      <c r="A19" s="730"/>
      <c r="B19" s="731"/>
      <c r="C19" s="731"/>
      <c r="D19" s="731"/>
      <c r="E19" s="731"/>
      <c r="F19" s="732"/>
      <c r="G19" s="730"/>
      <c r="H19" s="731"/>
      <c r="I19" s="731"/>
      <c r="J19" s="731"/>
      <c r="K19" s="732"/>
    </row>
    <row r="20" spans="1:11" ht="15.75" hidden="1" thickBot="1" x14ac:dyDescent="0.3">
      <c r="A20" s="761" t="s">
        <v>641</v>
      </c>
      <c r="B20" s="762"/>
      <c r="C20" s="762"/>
      <c r="D20" s="762"/>
      <c r="E20" s="762"/>
      <c r="F20" s="763"/>
      <c r="G20" s="767" t="s">
        <v>657</v>
      </c>
      <c r="H20" s="768"/>
      <c r="I20" s="768"/>
      <c r="J20" s="768"/>
      <c r="K20" s="769"/>
    </row>
    <row r="21" spans="1:11" ht="15.75" hidden="1" thickBot="1" x14ac:dyDescent="0.3">
      <c r="A21" s="764"/>
      <c r="B21" s="765"/>
      <c r="C21" s="765"/>
      <c r="D21" s="765"/>
      <c r="E21" s="765"/>
      <c r="F21" s="766"/>
      <c r="G21" s="770"/>
      <c r="H21" s="771"/>
      <c r="I21" s="771"/>
      <c r="J21" s="771"/>
      <c r="K21" s="772"/>
    </row>
    <row r="22" spans="1:11" ht="15.75" hidden="1" thickBot="1" x14ac:dyDescent="0.3">
      <c r="A22" s="745" t="s">
        <v>587</v>
      </c>
      <c r="B22" s="746"/>
      <c r="C22" s="746"/>
      <c r="D22" s="746"/>
      <c r="E22" s="746"/>
      <c r="F22" s="747"/>
      <c r="G22" s="745" t="s">
        <v>588</v>
      </c>
      <c r="H22" s="746"/>
      <c r="I22" s="746"/>
      <c r="J22" s="746"/>
      <c r="K22" s="747"/>
    </row>
    <row r="23" spans="1:11" ht="15.75" hidden="1" thickBot="1" x14ac:dyDescent="0.3">
      <c r="A23" s="730"/>
      <c r="B23" s="731"/>
      <c r="C23" s="731"/>
      <c r="D23" s="731"/>
      <c r="E23" s="731"/>
      <c r="F23" s="732"/>
      <c r="G23" s="730"/>
      <c r="H23" s="731"/>
      <c r="I23" s="731"/>
      <c r="J23" s="731"/>
      <c r="K23" s="732"/>
    </row>
    <row r="24" spans="1:11" ht="15.75" hidden="1" thickBot="1" x14ac:dyDescent="0.3">
      <c r="A24" s="730"/>
      <c r="B24" s="731"/>
      <c r="C24" s="731"/>
      <c r="D24" s="731"/>
      <c r="E24" s="731"/>
      <c r="F24" s="732"/>
      <c r="G24" s="730"/>
      <c r="H24" s="731"/>
      <c r="I24" s="731"/>
      <c r="J24" s="731"/>
      <c r="K24" s="732"/>
    </row>
    <row r="25" spans="1:11" ht="15.75" hidden="1" thickBot="1" x14ac:dyDescent="0.3">
      <c r="A25" s="730"/>
      <c r="B25" s="731"/>
      <c r="C25" s="731"/>
      <c r="D25" s="731"/>
      <c r="E25" s="731"/>
      <c r="F25" s="732"/>
      <c r="G25" s="730"/>
      <c r="H25" s="731"/>
      <c r="I25" s="731"/>
      <c r="J25" s="731"/>
      <c r="K25" s="732"/>
    </row>
    <row r="26" spans="1:11" ht="15.75" hidden="1" thickBot="1" x14ac:dyDescent="0.3">
      <c r="A26" s="730"/>
      <c r="B26" s="731"/>
      <c r="C26" s="731"/>
      <c r="D26" s="731"/>
      <c r="E26" s="731"/>
      <c r="F26" s="732"/>
      <c r="G26" s="730"/>
      <c r="H26" s="731"/>
      <c r="I26" s="731"/>
      <c r="J26" s="731"/>
      <c r="K26" s="732"/>
    </row>
    <row r="27" spans="1:11" ht="15.75" hidden="1" thickBot="1" x14ac:dyDescent="0.3">
      <c r="A27" s="730"/>
      <c r="B27" s="731"/>
      <c r="C27" s="731"/>
      <c r="D27" s="731"/>
      <c r="E27" s="731"/>
      <c r="F27" s="732"/>
      <c r="G27" s="730"/>
      <c r="H27" s="731"/>
      <c r="I27" s="731"/>
      <c r="J27" s="731"/>
      <c r="K27" s="732"/>
    </row>
    <row r="28" spans="1:11" ht="15.75" hidden="1" thickBot="1" x14ac:dyDescent="0.3">
      <c r="A28" s="730"/>
      <c r="B28" s="731"/>
      <c r="C28" s="731"/>
      <c r="D28" s="731"/>
      <c r="E28" s="731"/>
      <c r="F28" s="732"/>
      <c r="G28" s="730"/>
      <c r="H28" s="731"/>
      <c r="I28" s="731"/>
      <c r="J28" s="731"/>
      <c r="K28" s="732"/>
    </row>
    <row r="29" spans="1:11" ht="15.75" hidden="1" thickBot="1" x14ac:dyDescent="0.3">
      <c r="A29" s="730"/>
      <c r="B29" s="731"/>
      <c r="C29" s="731"/>
      <c r="D29" s="731"/>
      <c r="E29" s="731"/>
      <c r="F29" s="732"/>
      <c r="G29" s="730"/>
      <c r="H29" s="731"/>
      <c r="I29" s="731"/>
      <c r="J29" s="731"/>
      <c r="K29" s="732"/>
    </row>
    <row r="30" spans="1:11" ht="15.75" hidden="1" thickBot="1" x14ac:dyDescent="0.3">
      <c r="A30" s="730"/>
      <c r="B30" s="731"/>
      <c r="C30" s="731"/>
      <c r="D30" s="731"/>
      <c r="E30" s="731"/>
      <c r="F30" s="732"/>
      <c r="G30" s="730"/>
      <c r="H30" s="731"/>
      <c r="I30" s="731"/>
      <c r="J30" s="731"/>
      <c r="K30" s="732"/>
    </row>
    <row r="31" spans="1:11" ht="15.75" hidden="1" thickBot="1" x14ac:dyDescent="0.3">
      <c r="A31" s="730"/>
      <c r="B31" s="731"/>
      <c r="C31" s="731"/>
      <c r="D31" s="731"/>
      <c r="E31" s="731"/>
      <c r="F31" s="732"/>
      <c r="G31" s="730"/>
      <c r="H31" s="731"/>
      <c r="I31" s="731"/>
      <c r="J31" s="731"/>
      <c r="K31" s="732"/>
    </row>
    <row r="32" spans="1:11" ht="15.75" hidden="1" thickBot="1" x14ac:dyDescent="0.3">
      <c r="A32" s="730"/>
      <c r="B32" s="731"/>
      <c r="C32" s="731"/>
      <c r="D32" s="731"/>
      <c r="E32" s="731"/>
      <c r="F32" s="732"/>
      <c r="G32" s="730"/>
      <c r="H32" s="731"/>
      <c r="I32" s="731"/>
      <c r="J32" s="731"/>
      <c r="K32" s="732"/>
    </row>
    <row r="33" spans="1:11" ht="15.75" hidden="1" thickBot="1" x14ac:dyDescent="0.3">
      <c r="A33" s="730"/>
      <c r="B33" s="731"/>
      <c r="C33" s="731"/>
      <c r="D33" s="731"/>
      <c r="E33" s="731"/>
      <c r="F33" s="732"/>
      <c r="G33" s="730"/>
      <c r="H33" s="731"/>
      <c r="I33" s="731"/>
      <c r="J33" s="731"/>
      <c r="K33" s="732"/>
    </row>
    <row r="34" spans="1:11" ht="15.75" hidden="1" thickBot="1" x14ac:dyDescent="0.3">
      <c r="A34" s="730"/>
      <c r="B34" s="731"/>
      <c r="C34" s="731"/>
      <c r="D34" s="731"/>
      <c r="E34" s="731"/>
      <c r="F34" s="732"/>
      <c r="G34" s="730"/>
      <c r="H34" s="731"/>
      <c r="I34" s="731"/>
      <c r="J34" s="731"/>
      <c r="K34" s="732"/>
    </row>
    <row r="35" spans="1:11" ht="15.75" hidden="1" thickBot="1" x14ac:dyDescent="0.3">
      <c r="A35" s="730"/>
      <c r="B35" s="731"/>
      <c r="C35" s="731"/>
      <c r="D35" s="731"/>
      <c r="E35" s="731"/>
      <c r="F35" s="732"/>
      <c r="G35" s="730"/>
      <c r="H35" s="731"/>
      <c r="I35" s="731"/>
      <c r="J35" s="731"/>
      <c r="K35" s="732"/>
    </row>
    <row r="36" spans="1:11" ht="15.75" hidden="1" thickBot="1" x14ac:dyDescent="0.3">
      <c r="A36" s="761" t="s">
        <v>619</v>
      </c>
      <c r="B36" s="762"/>
      <c r="C36" s="762"/>
      <c r="D36" s="762"/>
      <c r="E36" s="762"/>
      <c r="F36" s="763"/>
      <c r="G36" s="767" t="s">
        <v>626</v>
      </c>
      <c r="H36" s="768"/>
      <c r="I36" s="768"/>
      <c r="J36" s="768"/>
      <c r="K36" s="769"/>
    </row>
    <row r="37" spans="1:11" ht="15.75" hidden="1" thickBot="1" x14ac:dyDescent="0.3">
      <c r="A37" s="764"/>
      <c r="B37" s="765"/>
      <c r="C37" s="765"/>
      <c r="D37" s="765"/>
      <c r="E37" s="765"/>
      <c r="F37" s="766"/>
      <c r="G37" s="770"/>
      <c r="H37" s="771"/>
      <c r="I37" s="771"/>
      <c r="J37" s="771"/>
      <c r="K37" s="772"/>
    </row>
    <row r="38" spans="1:11" ht="15.75" hidden="1" thickBot="1" x14ac:dyDescent="0.3">
      <c r="A38" s="745" t="s">
        <v>589</v>
      </c>
      <c r="B38" s="746"/>
      <c r="C38" s="746"/>
      <c r="D38" s="746"/>
      <c r="E38" s="746"/>
      <c r="F38" s="747"/>
      <c r="G38" s="745" t="s">
        <v>590</v>
      </c>
      <c r="H38" s="746"/>
      <c r="I38" s="746"/>
      <c r="J38" s="746"/>
      <c r="K38" s="747"/>
    </row>
    <row r="39" spans="1:11" ht="15.75" hidden="1" thickBot="1" x14ac:dyDescent="0.3">
      <c r="A39" s="730"/>
      <c r="B39" s="731"/>
      <c r="C39" s="731"/>
      <c r="D39" s="731"/>
      <c r="E39" s="731"/>
      <c r="F39" s="732"/>
      <c r="G39" s="730"/>
      <c r="H39" s="731"/>
      <c r="I39" s="731"/>
      <c r="J39" s="731"/>
      <c r="K39" s="732"/>
    </row>
    <row r="40" spans="1:11" ht="15.75" hidden="1" thickBot="1" x14ac:dyDescent="0.3">
      <c r="A40" s="730"/>
      <c r="B40" s="731"/>
      <c r="C40" s="731"/>
      <c r="D40" s="731"/>
      <c r="E40" s="731"/>
      <c r="F40" s="732"/>
      <c r="G40" s="730"/>
      <c r="H40" s="731"/>
      <c r="I40" s="731"/>
      <c r="J40" s="731"/>
      <c r="K40" s="732"/>
    </row>
    <row r="41" spans="1:11" ht="15.75" hidden="1" thickBot="1" x14ac:dyDescent="0.3">
      <c r="A41" s="730"/>
      <c r="B41" s="731"/>
      <c r="C41" s="731"/>
      <c r="D41" s="731"/>
      <c r="E41" s="731"/>
      <c r="F41" s="732"/>
      <c r="G41" s="730"/>
      <c r="H41" s="731"/>
      <c r="I41" s="731"/>
      <c r="J41" s="731"/>
      <c r="K41" s="732"/>
    </row>
    <row r="42" spans="1:11" ht="15.75" hidden="1" thickBot="1" x14ac:dyDescent="0.3">
      <c r="A42" s="730"/>
      <c r="B42" s="731"/>
      <c r="C42" s="731"/>
      <c r="D42" s="731"/>
      <c r="E42" s="731"/>
      <c r="F42" s="732"/>
      <c r="G42" s="730"/>
      <c r="H42" s="731"/>
      <c r="I42" s="731"/>
      <c r="J42" s="731"/>
      <c r="K42" s="732"/>
    </row>
    <row r="43" spans="1:11" ht="15.75" hidden="1" thickBot="1" x14ac:dyDescent="0.3">
      <c r="A43" s="730"/>
      <c r="B43" s="731"/>
      <c r="C43" s="731"/>
      <c r="D43" s="731"/>
      <c r="E43" s="731"/>
      <c r="F43" s="732"/>
      <c r="G43" s="730"/>
      <c r="H43" s="731"/>
      <c r="I43" s="731"/>
      <c r="J43" s="731"/>
      <c r="K43" s="732"/>
    </row>
    <row r="44" spans="1:11" ht="15.75" hidden="1" thickBot="1" x14ac:dyDescent="0.3">
      <c r="A44" s="730"/>
      <c r="B44" s="731"/>
      <c r="C44" s="731"/>
      <c r="D44" s="731"/>
      <c r="E44" s="731"/>
      <c r="F44" s="732"/>
      <c r="G44" s="730"/>
      <c r="H44" s="731"/>
      <c r="I44" s="731"/>
      <c r="J44" s="731"/>
      <c r="K44" s="732"/>
    </row>
    <row r="45" spans="1:11" ht="15.75" hidden="1" thickBot="1" x14ac:dyDescent="0.3">
      <c r="A45" s="730"/>
      <c r="B45" s="731"/>
      <c r="C45" s="731"/>
      <c r="D45" s="731"/>
      <c r="E45" s="731"/>
      <c r="F45" s="732"/>
      <c r="G45" s="730"/>
      <c r="H45" s="731"/>
      <c r="I45" s="731"/>
      <c r="J45" s="731"/>
      <c r="K45" s="732"/>
    </row>
    <row r="46" spans="1:11" ht="15.75" hidden="1" thickBot="1" x14ac:dyDescent="0.3">
      <c r="A46" s="730"/>
      <c r="B46" s="731"/>
      <c r="C46" s="731"/>
      <c r="D46" s="731"/>
      <c r="E46" s="731"/>
      <c r="F46" s="732"/>
      <c r="G46" s="730"/>
      <c r="H46" s="731"/>
      <c r="I46" s="731"/>
      <c r="J46" s="731"/>
      <c r="K46" s="732"/>
    </row>
    <row r="47" spans="1:11" ht="15.75" hidden="1" thickBot="1" x14ac:dyDescent="0.3">
      <c r="A47" s="730"/>
      <c r="B47" s="731"/>
      <c r="C47" s="731"/>
      <c r="D47" s="731"/>
      <c r="E47" s="731"/>
      <c r="F47" s="732"/>
      <c r="G47" s="730"/>
      <c r="H47" s="731"/>
      <c r="I47" s="731"/>
      <c r="J47" s="731"/>
      <c r="K47" s="732"/>
    </row>
    <row r="48" spans="1:11" ht="15.75" hidden="1" thickBot="1" x14ac:dyDescent="0.3">
      <c r="A48" s="730"/>
      <c r="B48" s="731"/>
      <c r="C48" s="731"/>
      <c r="D48" s="731"/>
      <c r="E48" s="731"/>
      <c r="F48" s="732"/>
      <c r="G48" s="730"/>
      <c r="H48" s="731"/>
      <c r="I48" s="731"/>
      <c r="J48" s="731"/>
      <c r="K48" s="732"/>
    </row>
    <row r="49" spans="1:11" ht="15.75" hidden="1" thickBot="1" x14ac:dyDescent="0.3">
      <c r="A49" s="730"/>
      <c r="B49" s="731"/>
      <c r="C49" s="731"/>
      <c r="D49" s="731"/>
      <c r="E49" s="731"/>
      <c r="F49" s="732"/>
      <c r="G49" s="730"/>
      <c r="H49" s="731"/>
      <c r="I49" s="731"/>
      <c r="J49" s="731"/>
      <c r="K49" s="732"/>
    </row>
    <row r="50" spans="1:11" ht="15.75" hidden="1" thickBot="1" x14ac:dyDescent="0.3">
      <c r="A50" s="730"/>
      <c r="B50" s="731"/>
      <c r="C50" s="731"/>
      <c r="D50" s="731"/>
      <c r="E50" s="731"/>
      <c r="F50" s="732"/>
      <c r="G50" s="730"/>
      <c r="H50" s="731"/>
      <c r="I50" s="731"/>
      <c r="J50" s="731"/>
      <c r="K50" s="732"/>
    </row>
    <row r="51" spans="1:11" ht="15.75" hidden="1" thickBot="1" x14ac:dyDescent="0.3">
      <c r="A51" s="730"/>
      <c r="B51" s="731"/>
      <c r="C51" s="731"/>
      <c r="D51" s="731"/>
      <c r="E51" s="731"/>
      <c r="F51" s="732"/>
      <c r="G51" s="730"/>
      <c r="H51" s="731"/>
      <c r="I51" s="731"/>
      <c r="J51" s="731"/>
      <c r="K51" s="732"/>
    </row>
    <row r="52" spans="1:11" ht="15.75" hidden="1" thickBot="1" x14ac:dyDescent="0.3">
      <c r="A52" s="767" t="s">
        <v>616</v>
      </c>
      <c r="B52" s="768"/>
      <c r="C52" s="768"/>
      <c r="D52" s="768"/>
      <c r="E52" s="768"/>
      <c r="F52" s="769"/>
      <c r="G52" s="767" t="s">
        <v>627</v>
      </c>
      <c r="H52" s="768"/>
      <c r="I52" s="768"/>
      <c r="J52" s="768"/>
      <c r="K52" s="769"/>
    </row>
    <row r="53" spans="1:11" ht="15.75" hidden="1" thickBot="1" x14ac:dyDescent="0.3">
      <c r="A53" s="770"/>
      <c r="B53" s="771"/>
      <c r="C53" s="771"/>
      <c r="D53" s="771"/>
      <c r="E53" s="771"/>
      <c r="F53" s="772"/>
      <c r="G53" s="770"/>
      <c r="H53" s="771"/>
      <c r="I53" s="771"/>
      <c r="J53" s="771"/>
      <c r="K53" s="772"/>
    </row>
    <row r="54" spans="1:11" ht="15.75" hidden="1" thickBot="1" x14ac:dyDescent="0.3">
      <c r="A54" s="730"/>
      <c r="B54" s="731"/>
      <c r="C54" s="731"/>
      <c r="D54" s="731"/>
      <c r="E54" s="731"/>
      <c r="F54" s="732"/>
      <c r="G54" s="730" t="s">
        <v>535</v>
      </c>
      <c r="H54" s="731"/>
      <c r="I54" s="731"/>
      <c r="J54" s="731"/>
      <c r="K54" s="732"/>
    </row>
    <row r="55" spans="1:11" ht="15.75" hidden="1" thickBot="1" x14ac:dyDescent="0.3">
      <c r="A55" s="730"/>
      <c r="B55" s="731"/>
      <c r="C55" s="731"/>
      <c r="D55" s="731"/>
      <c r="E55" s="731"/>
      <c r="F55" s="732"/>
      <c r="G55" s="730"/>
      <c r="H55" s="731"/>
      <c r="I55" s="731"/>
      <c r="J55" s="731"/>
      <c r="K55" s="732"/>
    </row>
    <row r="56" spans="1:11" ht="15.75" hidden="1" thickBot="1" x14ac:dyDescent="0.3">
      <c r="A56" s="730"/>
      <c r="B56" s="731"/>
      <c r="C56" s="731"/>
      <c r="D56" s="731"/>
      <c r="E56" s="731"/>
      <c r="F56" s="732"/>
      <c r="G56" s="730"/>
      <c r="H56" s="731"/>
      <c r="I56" s="731"/>
      <c r="J56" s="731"/>
      <c r="K56" s="732"/>
    </row>
    <row r="57" spans="1:11" ht="15.75" hidden="1" thickBot="1" x14ac:dyDescent="0.3">
      <c r="A57" s="730"/>
      <c r="B57" s="731"/>
      <c r="C57" s="731"/>
      <c r="D57" s="731"/>
      <c r="E57" s="731"/>
      <c r="F57" s="732"/>
      <c r="G57" s="730"/>
      <c r="H57" s="731"/>
      <c r="I57" s="731"/>
      <c r="J57" s="731"/>
      <c r="K57" s="732"/>
    </row>
    <row r="58" spans="1:11" ht="15.75" hidden="1" thickBot="1" x14ac:dyDescent="0.3">
      <c r="A58" s="730"/>
      <c r="B58" s="731"/>
      <c r="C58" s="731"/>
      <c r="D58" s="731"/>
      <c r="E58" s="731"/>
      <c r="F58" s="732"/>
      <c r="G58" s="730"/>
      <c r="H58" s="731"/>
      <c r="I58" s="731"/>
      <c r="J58" s="731"/>
      <c r="K58" s="732"/>
    </row>
    <row r="59" spans="1:11" ht="15.75" hidden="1" thickBot="1" x14ac:dyDescent="0.3">
      <c r="A59" s="730"/>
      <c r="B59" s="731"/>
      <c r="C59" s="731"/>
      <c r="D59" s="731"/>
      <c r="E59" s="731"/>
      <c r="F59" s="732"/>
      <c r="G59" s="730"/>
      <c r="H59" s="731"/>
      <c r="I59" s="731"/>
      <c r="J59" s="731"/>
      <c r="K59" s="732"/>
    </row>
    <row r="60" spans="1:11" ht="15.75" hidden="1" thickBot="1" x14ac:dyDescent="0.3">
      <c r="A60" s="730"/>
      <c r="B60" s="731"/>
      <c r="C60" s="731"/>
      <c r="D60" s="731"/>
      <c r="E60" s="731"/>
      <c r="F60" s="732"/>
      <c r="G60" s="730"/>
      <c r="H60" s="731"/>
      <c r="I60" s="731"/>
      <c r="J60" s="731"/>
      <c r="K60" s="732"/>
    </row>
    <row r="61" spans="1:11" ht="15.75" hidden="1" thickBot="1" x14ac:dyDescent="0.3">
      <c r="A61" s="730"/>
      <c r="B61" s="731"/>
      <c r="C61" s="731"/>
      <c r="D61" s="731"/>
      <c r="E61" s="731"/>
      <c r="F61" s="732"/>
      <c r="G61" s="730"/>
      <c r="H61" s="731"/>
      <c r="I61" s="731"/>
      <c r="J61" s="731"/>
      <c r="K61" s="732"/>
    </row>
    <row r="62" spans="1:11" ht="15.75" hidden="1" thickBot="1" x14ac:dyDescent="0.3">
      <c r="A62" s="730"/>
      <c r="B62" s="731"/>
      <c r="C62" s="731"/>
      <c r="D62" s="731"/>
      <c r="E62" s="731"/>
      <c r="F62" s="732"/>
      <c r="G62" s="730"/>
      <c r="H62" s="731"/>
      <c r="I62" s="731"/>
      <c r="J62" s="731"/>
      <c r="K62" s="732"/>
    </row>
    <row r="63" spans="1:11" ht="15.75" hidden="1" thickBot="1" x14ac:dyDescent="0.3">
      <c r="A63" s="730"/>
      <c r="B63" s="731"/>
      <c r="C63" s="731"/>
      <c r="D63" s="731"/>
      <c r="E63" s="731"/>
      <c r="F63" s="732"/>
      <c r="G63" s="730"/>
      <c r="H63" s="731"/>
      <c r="I63" s="731"/>
      <c r="J63" s="731"/>
      <c r="K63" s="732"/>
    </row>
    <row r="64" spans="1:11" ht="14.25" hidden="1" customHeight="1" x14ac:dyDescent="0.25">
      <c r="A64" s="730"/>
      <c r="B64" s="731"/>
      <c r="C64" s="731"/>
      <c r="D64" s="731"/>
      <c r="E64" s="731"/>
      <c r="F64" s="732"/>
      <c r="G64" s="730"/>
      <c r="H64" s="731"/>
      <c r="I64" s="731"/>
      <c r="J64" s="731"/>
      <c r="K64" s="732"/>
    </row>
    <row r="65" spans="1:11" ht="19.5" hidden="1" customHeight="1" x14ac:dyDescent="0.25">
      <c r="A65" s="730"/>
      <c r="B65" s="731"/>
      <c r="C65" s="731"/>
      <c r="D65" s="731"/>
      <c r="E65" s="731"/>
      <c r="F65" s="732"/>
      <c r="G65" s="730"/>
      <c r="H65" s="731"/>
      <c r="I65" s="731"/>
      <c r="J65" s="731"/>
      <c r="K65" s="732"/>
    </row>
    <row r="66" spans="1:11" ht="15.75" hidden="1" thickBot="1" x14ac:dyDescent="0.3">
      <c r="A66" s="730"/>
      <c r="B66" s="731"/>
      <c r="C66" s="731"/>
      <c r="D66" s="731"/>
      <c r="E66" s="731"/>
      <c r="F66" s="732"/>
      <c r="G66" s="730"/>
      <c r="H66" s="731"/>
      <c r="I66" s="731"/>
      <c r="J66" s="731"/>
      <c r="K66" s="732"/>
    </row>
    <row r="67" spans="1:11" ht="15.75" hidden="1" thickBot="1" x14ac:dyDescent="0.3">
      <c r="A67" s="730"/>
      <c r="B67" s="731"/>
      <c r="C67" s="731"/>
      <c r="D67" s="731"/>
      <c r="E67" s="731"/>
      <c r="F67" s="732"/>
      <c r="G67" s="730"/>
      <c r="H67" s="731"/>
      <c r="I67" s="731"/>
      <c r="J67" s="731"/>
      <c r="K67" s="732"/>
    </row>
    <row r="68" spans="1:11" ht="15.75" hidden="1" thickBot="1" x14ac:dyDescent="0.3">
      <c r="A68" s="761" t="s">
        <v>749</v>
      </c>
      <c r="B68" s="762"/>
      <c r="C68" s="762"/>
      <c r="D68" s="762"/>
      <c r="E68" s="762"/>
      <c r="F68" s="763"/>
      <c r="G68" s="767" t="s">
        <v>750</v>
      </c>
      <c r="H68" s="768"/>
      <c r="I68" s="768"/>
      <c r="J68" s="768"/>
      <c r="K68" s="769"/>
    </row>
    <row r="69" spans="1:11" ht="15.75" hidden="1" thickBot="1" x14ac:dyDescent="0.3">
      <c r="A69" s="764"/>
      <c r="B69" s="765"/>
      <c r="C69" s="765"/>
      <c r="D69" s="765"/>
      <c r="E69" s="765"/>
      <c r="F69" s="766"/>
      <c r="G69" s="770"/>
      <c r="H69" s="771"/>
      <c r="I69" s="771"/>
      <c r="J69" s="771"/>
      <c r="K69" s="772"/>
    </row>
    <row r="70" spans="1:11" x14ac:dyDescent="0.25">
      <c r="A70" s="745" t="s">
        <v>587</v>
      </c>
      <c r="B70" s="746"/>
      <c r="C70" s="746"/>
      <c r="D70" s="746"/>
      <c r="E70" s="746"/>
      <c r="F70" s="747"/>
      <c r="G70" s="745" t="s">
        <v>588</v>
      </c>
      <c r="H70" s="746"/>
      <c r="I70" s="746"/>
      <c r="J70" s="746"/>
      <c r="K70" s="747"/>
    </row>
    <row r="71" spans="1:11" x14ac:dyDescent="0.25">
      <c r="A71" s="730"/>
      <c r="B71" s="731"/>
      <c r="C71" s="731"/>
      <c r="D71" s="731"/>
      <c r="E71" s="731"/>
      <c r="F71" s="732"/>
      <c r="G71" s="730"/>
      <c r="H71" s="731"/>
      <c r="I71" s="731"/>
      <c r="J71" s="731"/>
      <c r="K71" s="732"/>
    </row>
    <row r="72" spans="1:11" x14ac:dyDescent="0.25">
      <c r="A72" s="730"/>
      <c r="B72" s="731"/>
      <c r="C72" s="731"/>
      <c r="D72" s="731"/>
      <c r="E72" s="731"/>
      <c r="F72" s="732"/>
      <c r="G72" s="730"/>
      <c r="H72" s="731"/>
      <c r="I72" s="731"/>
      <c r="J72" s="731"/>
      <c r="K72" s="732"/>
    </row>
    <row r="73" spans="1:11" x14ac:dyDescent="0.25">
      <c r="A73" s="730"/>
      <c r="B73" s="731"/>
      <c r="C73" s="731"/>
      <c r="D73" s="731"/>
      <c r="E73" s="731"/>
      <c r="F73" s="732"/>
      <c r="G73" s="730"/>
      <c r="H73" s="731"/>
      <c r="I73" s="731"/>
      <c r="J73" s="731"/>
      <c r="K73" s="732"/>
    </row>
    <row r="74" spans="1:11" x14ac:dyDescent="0.25">
      <c r="A74" s="730"/>
      <c r="B74" s="731"/>
      <c r="C74" s="731"/>
      <c r="D74" s="731"/>
      <c r="E74" s="731"/>
      <c r="F74" s="732"/>
      <c r="G74" s="730"/>
      <c r="H74" s="731"/>
      <c r="I74" s="731"/>
      <c r="J74" s="731"/>
      <c r="K74" s="732"/>
    </row>
    <row r="75" spans="1:11" x14ac:dyDescent="0.25">
      <c r="A75" s="730"/>
      <c r="B75" s="731"/>
      <c r="C75" s="731"/>
      <c r="D75" s="731"/>
      <c r="E75" s="731"/>
      <c r="F75" s="732"/>
      <c r="G75" s="730"/>
      <c r="H75" s="731"/>
      <c r="I75" s="731"/>
      <c r="J75" s="731"/>
      <c r="K75" s="732"/>
    </row>
    <row r="76" spans="1:11" x14ac:dyDescent="0.25">
      <c r="A76" s="730"/>
      <c r="B76" s="731"/>
      <c r="C76" s="731"/>
      <c r="D76" s="731"/>
      <c r="E76" s="731"/>
      <c r="F76" s="732"/>
      <c r="G76" s="730"/>
      <c r="H76" s="731"/>
      <c r="I76" s="731"/>
      <c r="J76" s="731"/>
      <c r="K76" s="732"/>
    </row>
    <row r="77" spans="1:11" x14ac:dyDescent="0.25">
      <c r="A77" s="730"/>
      <c r="B77" s="731"/>
      <c r="C77" s="731"/>
      <c r="D77" s="731"/>
      <c r="E77" s="731"/>
      <c r="F77" s="732"/>
      <c r="G77" s="730"/>
      <c r="H77" s="731"/>
      <c r="I77" s="731"/>
      <c r="J77" s="731"/>
      <c r="K77" s="732"/>
    </row>
    <row r="78" spans="1:11" x14ac:dyDescent="0.25">
      <c r="A78" s="730"/>
      <c r="B78" s="731"/>
      <c r="C78" s="731"/>
      <c r="D78" s="731"/>
      <c r="E78" s="731"/>
      <c r="F78" s="732"/>
      <c r="G78" s="730"/>
      <c r="H78" s="731"/>
      <c r="I78" s="731"/>
      <c r="J78" s="731"/>
      <c r="K78" s="732"/>
    </row>
    <row r="79" spans="1:11" x14ac:dyDescent="0.25">
      <c r="A79" s="730"/>
      <c r="B79" s="731"/>
      <c r="C79" s="731"/>
      <c r="D79" s="731"/>
      <c r="E79" s="731"/>
      <c r="F79" s="732"/>
      <c r="G79" s="730"/>
      <c r="H79" s="731"/>
      <c r="I79" s="731"/>
      <c r="J79" s="731"/>
      <c r="K79" s="732"/>
    </row>
    <row r="80" spans="1:11" x14ac:dyDescent="0.25">
      <c r="A80" s="730"/>
      <c r="B80" s="731"/>
      <c r="C80" s="731"/>
      <c r="D80" s="731"/>
      <c r="E80" s="731"/>
      <c r="F80" s="732"/>
      <c r="G80" s="730"/>
      <c r="H80" s="731"/>
      <c r="I80" s="731"/>
      <c r="J80" s="731"/>
      <c r="K80" s="732"/>
    </row>
    <row r="81" spans="1:11" x14ac:dyDescent="0.25">
      <c r="A81" s="730"/>
      <c r="B81" s="731"/>
      <c r="C81" s="731"/>
      <c r="D81" s="731"/>
      <c r="E81" s="731"/>
      <c r="F81" s="732"/>
      <c r="G81" s="730"/>
      <c r="H81" s="731"/>
      <c r="I81" s="731"/>
      <c r="J81" s="731"/>
      <c r="K81" s="732"/>
    </row>
    <row r="82" spans="1:11" x14ac:dyDescent="0.25">
      <c r="A82" s="730"/>
      <c r="B82" s="731"/>
      <c r="C82" s="731"/>
      <c r="D82" s="731"/>
      <c r="E82" s="731"/>
      <c r="F82" s="732"/>
      <c r="G82" s="730"/>
      <c r="H82" s="731"/>
      <c r="I82" s="731"/>
      <c r="J82" s="731"/>
      <c r="K82" s="732"/>
    </row>
    <row r="83" spans="1:11" ht="15.75" thickBot="1" x14ac:dyDescent="0.3">
      <c r="A83" s="730"/>
      <c r="B83" s="731"/>
      <c r="C83" s="731"/>
      <c r="D83" s="731"/>
      <c r="E83" s="731"/>
      <c r="F83" s="732"/>
      <c r="G83" s="730"/>
      <c r="H83" s="731"/>
      <c r="I83" s="731"/>
      <c r="J83" s="731"/>
      <c r="K83" s="732"/>
    </row>
    <row r="84" spans="1:11" x14ac:dyDescent="0.25">
      <c r="A84" s="761" t="s">
        <v>1151</v>
      </c>
      <c r="B84" s="762"/>
      <c r="C84" s="762"/>
      <c r="D84" s="762"/>
      <c r="E84" s="762"/>
      <c r="F84" s="763"/>
      <c r="G84" s="767" t="s">
        <v>1152</v>
      </c>
      <c r="H84" s="768"/>
      <c r="I84" s="768"/>
      <c r="J84" s="768"/>
      <c r="K84" s="769"/>
    </row>
    <row r="85" spans="1:11" ht="15.75" thickBot="1" x14ac:dyDescent="0.3">
      <c r="A85" s="764"/>
      <c r="B85" s="765"/>
      <c r="C85" s="765"/>
      <c r="D85" s="765"/>
      <c r="E85" s="765"/>
      <c r="F85" s="766"/>
      <c r="G85" s="770"/>
      <c r="H85" s="771"/>
      <c r="I85" s="771"/>
      <c r="J85" s="771"/>
      <c r="K85" s="772"/>
    </row>
    <row r="86" spans="1:11" x14ac:dyDescent="0.25">
      <c r="A86" s="745" t="s">
        <v>589</v>
      </c>
      <c r="B86" s="746"/>
      <c r="C86" s="746"/>
      <c r="D86" s="746"/>
      <c r="E86" s="746"/>
      <c r="F86" s="747"/>
      <c r="G86" s="745" t="s">
        <v>590</v>
      </c>
      <c r="H86" s="746"/>
      <c r="I86" s="746"/>
      <c r="J86" s="746"/>
      <c r="K86" s="747"/>
    </row>
    <row r="87" spans="1:11" x14ac:dyDescent="0.25">
      <c r="A87" s="730"/>
      <c r="B87" s="731"/>
      <c r="C87" s="731"/>
      <c r="D87" s="731"/>
      <c r="E87" s="731"/>
      <c r="F87" s="732"/>
      <c r="G87" s="730"/>
      <c r="H87" s="731"/>
      <c r="I87" s="731"/>
      <c r="J87" s="731"/>
      <c r="K87" s="732"/>
    </row>
    <row r="88" spans="1:11" x14ac:dyDescent="0.25">
      <c r="A88" s="730"/>
      <c r="B88" s="731"/>
      <c r="C88" s="731"/>
      <c r="D88" s="731"/>
      <c r="E88" s="731"/>
      <c r="F88" s="732"/>
      <c r="G88" s="730"/>
      <c r="H88" s="731"/>
      <c r="I88" s="731"/>
      <c r="J88" s="731"/>
      <c r="K88" s="732"/>
    </row>
    <row r="89" spans="1:11" x14ac:dyDescent="0.25">
      <c r="A89" s="730"/>
      <c r="B89" s="731"/>
      <c r="C89" s="731"/>
      <c r="D89" s="731"/>
      <c r="E89" s="731"/>
      <c r="F89" s="732"/>
      <c r="G89" s="730"/>
      <c r="H89" s="731"/>
      <c r="I89" s="731"/>
      <c r="J89" s="731"/>
      <c r="K89" s="732"/>
    </row>
    <row r="90" spans="1:11" x14ac:dyDescent="0.25">
      <c r="A90" s="730"/>
      <c r="B90" s="731"/>
      <c r="C90" s="731"/>
      <c r="D90" s="731"/>
      <c r="E90" s="731"/>
      <c r="F90" s="732"/>
      <c r="G90" s="730"/>
      <c r="H90" s="731"/>
      <c r="I90" s="731"/>
      <c r="J90" s="731"/>
      <c r="K90" s="732"/>
    </row>
    <row r="91" spans="1:11" x14ac:dyDescent="0.25">
      <c r="A91" s="730"/>
      <c r="B91" s="731"/>
      <c r="C91" s="731"/>
      <c r="D91" s="731"/>
      <c r="E91" s="731"/>
      <c r="F91" s="732"/>
      <c r="G91" s="730"/>
      <c r="H91" s="731"/>
      <c r="I91" s="731"/>
      <c r="J91" s="731"/>
      <c r="K91" s="732"/>
    </row>
    <row r="92" spans="1:11" x14ac:dyDescent="0.25">
      <c r="A92" s="730"/>
      <c r="B92" s="731"/>
      <c r="C92" s="731"/>
      <c r="D92" s="731"/>
      <c r="E92" s="731"/>
      <c r="F92" s="732"/>
      <c r="G92" s="730"/>
      <c r="H92" s="731"/>
      <c r="I92" s="731"/>
      <c r="J92" s="731"/>
      <c r="K92" s="732"/>
    </row>
    <row r="93" spans="1:11" x14ac:dyDescent="0.25">
      <c r="A93" s="730"/>
      <c r="B93" s="731"/>
      <c r="C93" s="731"/>
      <c r="D93" s="731"/>
      <c r="E93" s="731"/>
      <c r="F93" s="732"/>
      <c r="G93" s="730"/>
      <c r="H93" s="731"/>
      <c r="I93" s="731"/>
      <c r="J93" s="731"/>
      <c r="K93" s="732"/>
    </row>
    <row r="94" spans="1:11" x14ac:dyDescent="0.25">
      <c r="A94" s="730"/>
      <c r="B94" s="731"/>
      <c r="C94" s="731"/>
      <c r="D94" s="731"/>
      <c r="E94" s="731"/>
      <c r="F94" s="732"/>
      <c r="G94" s="730"/>
      <c r="H94" s="731"/>
      <c r="I94" s="731"/>
      <c r="J94" s="731"/>
      <c r="K94" s="732"/>
    </row>
    <row r="95" spans="1:11" x14ac:dyDescent="0.25">
      <c r="A95" s="730"/>
      <c r="B95" s="731"/>
      <c r="C95" s="731"/>
      <c r="D95" s="731"/>
      <c r="E95" s="731"/>
      <c r="F95" s="732"/>
      <c r="G95" s="730"/>
      <c r="H95" s="731"/>
      <c r="I95" s="731"/>
      <c r="J95" s="731"/>
      <c r="K95" s="732"/>
    </row>
    <row r="96" spans="1:11" x14ac:dyDescent="0.25">
      <c r="A96" s="730"/>
      <c r="B96" s="731"/>
      <c r="C96" s="731"/>
      <c r="D96" s="731"/>
      <c r="E96" s="731"/>
      <c r="F96" s="732"/>
      <c r="G96" s="730"/>
      <c r="H96" s="731"/>
      <c r="I96" s="731"/>
      <c r="J96" s="731"/>
      <c r="K96" s="732"/>
    </row>
    <row r="97" spans="1:11" x14ac:dyDescent="0.25">
      <c r="A97" s="730"/>
      <c r="B97" s="731"/>
      <c r="C97" s="731"/>
      <c r="D97" s="731"/>
      <c r="E97" s="731"/>
      <c r="F97" s="732"/>
      <c r="G97" s="730"/>
      <c r="H97" s="731"/>
      <c r="I97" s="731"/>
      <c r="J97" s="731"/>
      <c r="K97" s="732"/>
    </row>
    <row r="98" spans="1:11" x14ac:dyDescent="0.25">
      <c r="A98" s="730"/>
      <c r="B98" s="731"/>
      <c r="C98" s="731"/>
      <c r="D98" s="731"/>
      <c r="E98" s="731"/>
      <c r="F98" s="732"/>
      <c r="G98" s="730"/>
      <c r="H98" s="731"/>
      <c r="I98" s="731"/>
      <c r="J98" s="731"/>
      <c r="K98" s="732"/>
    </row>
    <row r="99" spans="1:11" ht="15.75" thickBot="1" x14ac:dyDescent="0.3">
      <c r="A99" s="730"/>
      <c r="B99" s="731"/>
      <c r="C99" s="731"/>
      <c r="D99" s="731"/>
      <c r="E99" s="731"/>
      <c r="F99" s="732"/>
      <c r="G99" s="730"/>
      <c r="H99" s="731"/>
      <c r="I99" s="731"/>
      <c r="J99" s="731"/>
      <c r="K99" s="732"/>
    </row>
    <row r="100" spans="1:11" x14ac:dyDescent="0.25">
      <c r="A100" s="767" t="s">
        <v>1153</v>
      </c>
      <c r="B100" s="768"/>
      <c r="C100" s="768"/>
      <c r="D100" s="768"/>
      <c r="E100" s="768"/>
      <c r="F100" s="769"/>
      <c r="G100" s="767" t="s">
        <v>1154</v>
      </c>
      <c r="H100" s="768"/>
      <c r="I100" s="768"/>
      <c r="J100" s="768"/>
      <c r="K100" s="769"/>
    </row>
    <row r="101" spans="1:11" ht="15.75" thickBot="1" x14ac:dyDescent="0.3">
      <c r="A101" s="770"/>
      <c r="B101" s="771"/>
      <c r="C101" s="771"/>
      <c r="D101" s="771"/>
      <c r="E101" s="771"/>
      <c r="F101" s="772"/>
      <c r="G101" s="770"/>
      <c r="H101" s="771"/>
      <c r="I101" s="771"/>
      <c r="J101" s="771"/>
      <c r="K101" s="772"/>
    </row>
    <row r="102" spans="1:11" hidden="1" x14ac:dyDescent="0.25">
      <c r="A102" s="730" t="s">
        <v>534</v>
      </c>
      <c r="B102" s="731"/>
      <c r="C102" s="731"/>
      <c r="D102" s="731"/>
      <c r="E102" s="731"/>
      <c r="F102" s="732"/>
      <c r="G102" s="730" t="s">
        <v>535</v>
      </c>
      <c r="H102" s="731"/>
      <c r="I102" s="731"/>
      <c r="J102" s="731"/>
      <c r="K102" s="732"/>
    </row>
    <row r="103" spans="1:11" hidden="1" x14ac:dyDescent="0.25">
      <c r="A103" s="730"/>
      <c r="B103" s="731"/>
      <c r="C103" s="731"/>
      <c r="D103" s="731"/>
      <c r="E103" s="731"/>
      <c r="F103" s="732"/>
      <c r="G103" s="730"/>
      <c r="H103" s="731"/>
      <c r="I103" s="731"/>
      <c r="J103" s="731"/>
      <c r="K103" s="732"/>
    </row>
    <row r="104" spans="1:11" hidden="1" x14ac:dyDescent="0.25">
      <c r="A104" s="730"/>
      <c r="B104" s="731"/>
      <c r="C104" s="731"/>
      <c r="D104" s="731"/>
      <c r="E104" s="731"/>
      <c r="F104" s="732"/>
      <c r="G104" s="730"/>
      <c r="H104" s="731"/>
      <c r="I104" s="731"/>
      <c r="J104" s="731"/>
      <c r="K104" s="732"/>
    </row>
    <row r="105" spans="1:11" hidden="1" x14ac:dyDescent="0.25">
      <c r="A105" s="730"/>
      <c r="B105" s="731"/>
      <c r="C105" s="731"/>
      <c r="D105" s="731"/>
      <c r="E105" s="731"/>
      <c r="F105" s="732"/>
      <c r="G105" s="730"/>
      <c r="H105" s="731"/>
      <c r="I105" s="731"/>
      <c r="J105" s="731"/>
      <c r="K105" s="732"/>
    </row>
    <row r="106" spans="1:11" hidden="1" x14ac:dyDescent="0.25">
      <c r="A106" s="730"/>
      <c r="B106" s="731"/>
      <c r="C106" s="731"/>
      <c r="D106" s="731"/>
      <c r="E106" s="731"/>
      <c r="F106" s="732"/>
      <c r="G106" s="730"/>
      <c r="H106" s="731"/>
      <c r="I106" s="731"/>
      <c r="J106" s="731"/>
      <c r="K106" s="732"/>
    </row>
    <row r="107" spans="1:11" hidden="1" x14ac:dyDescent="0.25">
      <c r="A107" s="730"/>
      <c r="B107" s="731"/>
      <c r="C107" s="731"/>
      <c r="D107" s="731"/>
      <c r="E107" s="731"/>
      <c r="F107" s="732"/>
      <c r="G107" s="730"/>
      <c r="H107" s="731"/>
      <c r="I107" s="731"/>
      <c r="J107" s="731"/>
      <c r="K107" s="732"/>
    </row>
    <row r="108" spans="1:11" hidden="1" x14ac:dyDescent="0.25">
      <c r="A108" s="730"/>
      <c r="B108" s="731"/>
      <c r="C108" s="731"/>
      <c r="D108" s="731"/>
      <c r="E108" s="731"/>
      <c r="F108" s="732"/>
      <c r="G108" s="730"/>
      <c r="H108" s="731"/>
      <c r="I108" s="731"/>
      <c r="J108" s="731"/>
      <c r="K108" s="732"/>
    </row>
    <row r="109" spans="1:11" hidden="1" x14ac:dyDescent="0.25">
      <c r="A109" s="730"/>
      <c r="B109" s="731"/>
      <c r="C109" s="731"/>
      <c r="D109" s="731"/>
      <c r="E109" s="731"/>
      <c r="F109" s="732"/>
      <c r="G109" s="730"/>
      <c r="H109" s="731"/>
      <c r="I109" s="731"/>
      <c r="J109" s="731"/>
      <c r="K109" s="732"/>
    </row>
    <row r="110" spans="1:11" hidden="1" x14ac:dyDescent="0.25">
      <c r="A110" s="730"/>
      <c r="B110" s="731"/>
      <c r="C110" s="731"/>
      <c r="D110" s="731"/>
      <c r="E110" s="731"/>
      <c r="F110" s="732"/>
      <c r="G110" s="730"/>
      <c r="H110" s="731"/>
      <c r="I110" s="731"/>
      <c r="J110" s="731"/>
      <c r="K110" s="732"/>
    </row>
    <row r="111" spans="1:11" hidden="1" x14ac:dyDescent="0.25">
      <c r="A111" s="730"/>
      <c r="B111" s="731"/>
      <c r="C111" s="731"/>
      <c r="D111" s="731"/>
      <c r="E111" s="731"/>
      <c r="F111" s="732"/>
      <c r="G111" s="730"/>
      <c r="H111" s="731"/>
      <c r="I111" s="731"/>
      <c r="J111" s="731"/>
      <c r="K111" s="732"/>
    </row>
    <row r="112" spans="1:11" hidden="1" x14ac:dyDescent="0.25">
      <c r="A112" s="730"/>
      <c r="B112" s="731"/>
      <c r="C112" s="731"/>
      <c r="D112" s="731"/>
      <c r="E112" s="731"/>
      <c r="F112" s="732"/>
      <c r="G112" s="730"/>
      <c r="H112" s="731"/>
      <c r="I112" s="731"/>
      <c r="J112" s="731"/>
      <c r="K112" s="732"/>
    </row>
    <row r="113" spans="1:11" hidden="1" x14ac:dyDescent="0.25">
      <c r="A113" s="730"/>
      <c r="B113" s="731"/>
      <c r="C113" s="731"/>
      <c r="D113" s="731"/>
      <c r="E113" s="731"/>
      <c r="F113" s="732"/>
      <c r="G113" s="730"/>
      <c r="H113" s="731"/>
      <c r="I113" s="731"/>
      <c r="J113" s="731"/>
      <c r="K113" s="732"/>
    </row>
    <row r="114" spans="1:11" hidden="1" x14ac:dyDescent="0.25">
      <c r="A114" s="730"/>
      <c r="B114" s="731"/>
      <c r="C114" s="731"/>
      <c r="D114" s="731"/>
      <c r="E114" s="731"/>
      <c r="F114" s="732"/>
      <c r="G114" s="730"/>
      <c r="H114" s="731"/>
      <c r="I114" s="731"/>
      <c r="J114" s="731"/>
      <c r="K114" s="732"/>
    </row>
    <row r="115" spans="1:11" hidden="1" x14ac:dyDescent="0.25">
      <c r="A115" s="730"/>
      <c r="B115" s="731"/>
      <c r="C115" s="731"/>
      <c r="D115" s="731"/>
      <c r="E115" s="731"/>
      <c r="F115" s="732"/>
      <c r="G115" s="730"/>
      <c r="H115" s="731"/>
      <c r="I115" s="731"/>
      <c r="J115" s="731"/>
      <c r="K115" s="732"/>
    </row>
    <row r="116" spans="1:11" hidden="1" x14ac:dyDescent="0.25">
      <c r="A116" s="761" t="s">
        <v>738</v>
      </c>
      <c r="B116" s="762"/>
      <c r="C116" s="762"/>
      <c r="D116" s="762"/>
      <c r="E116" s="762"/>
      <c r="F116" s="763"/>
      <c r="G116" s="767" t="s">
        <v>739</v>
      </c>
      <c r="H116" s="768"/>
      <c r="I116" s="768"/>
      <c r="J116" s="768"/>
      <c r="K116" s="769"/>
    </row>
    <row r="117" spans="1:11" ht="15.75" hidden="1" thickBot="1" x14ac:dyDescent="0.3">
      <c r="A117" s="764"/>
      <c r="B117" s="765"/>
      <c r="C117" s="765"/>
      <c r="D117" s="765"/>
      <c r="E117" s="765"/>
      <c r="F117" s="766"/>
      <c r="G117" s="770"/>
      <c r="H117" s="771"/>
      <c r="I117" s="771"/>
      <c r="J117" s="771"/>
      <c r="K117" s="772"/>
    </row>
    <row r="118" spans="1:11" x14ac:dyDescent="0.25">
      <c r="A118" s="730" t="s">
        <v>534</v>
      </c>
      <c r="B118" s="731"/>
      <c r="C118" s="731"/>
      <c r="D118" s="731"/>
      <c r="E118" s="731"/>
      <c r="F118" s="732"/>
      <c r="G118" s="730" t="s">
        <v>535</v>
      </c>
      <c r="H118" s="731"/>
      <c r="I118" s="731"/>
      <c r="J118" s="731"/>
      <c r="K118" s="732"/>
    </row>
    <row r="119" spans="1:11" x14ac:dyDescent="0.25">
      <c r="A119" s="730"/>
      <c r="B119" s="731"/>
      <c r="C119" s="731"/>
      <c r="D119" s="731"/>
      <c r="E119" s="731"/>
      <c r="F119" s="732"/>
      <c r="G119" s="730"/>
      <c r="H119" s="731"/>
      <c r="I119" s="731"/>
      <c r="J119" s="731"/>
      <c r="K119" s="732"/>
    </row>
    <row r="120" spans="1:11" x14ac:dyDescent="0.25">
      <c r="A120" s="730"/>
      <c r="B120" s="731"/>
      <c r="C120" s="731"/>
      <c r="D120" s="731"/>
      <c r="E120" s="731"/>
      <c r="F120" s="732"/>
      <c r="G120" s="730"/>
      <c r="H120" s="731"/>
      <c r="I120" s="731"/>
      <c r="J120" s="731"/>
      <c r="K120" s="732"/>
    </row>
    <row r="121" spans="1:11" x14ac:dyDescent="0.25">
      <c r="A121" s="730"/>
      <c r="B121" s="731"/>
      <c r="C121" s="731"/>
      <c r="D121" s="731"/>
      <c r="E121" s="731"/>
      <c r="F121" s="732"/>
      <c r="G121" s="730"/>
      <c r="H121" s="731"/>
      <c r="I121" s="731"/>
      <c r="J121" s="731"/>
      <c r="K121" s="732"/>
    </row>
    <row r="122" spans="1:11" x14ac:dyDescent="0.25">
      <c r="A122" s="730"/>
      <c r="B122" s="731"/>
      <c r="C122" s="731"/>
      <c r="D122" s="731"/>
      <c r="E122" s="731"/>
      <c r="F122" s="732"/>
      <c r="G122" s="730"/>
      <c r="H122" s="731"/>
      <c r="I122" s="731"/>
      <c r="J122" s="731"/>
      <c r="K122" s="732"/>
    </row>
    <row r="123" spans="1:11" x14ac:dyDescent="0.25">
      <c r="A123" s="730"/>
      <c r="B123" s="731"/>
      <c r="C123" s="731"/>
      <c r="D123" s="731"/>
      <c r="E123" s="731"/>
      <c r="F123" s="732"/>
      <c r="G123" s="730"/>
      <c r="H123" s="731"/>
      <c r="I123" s="731"/>
      <c r="J123" s="731"/>
      <c r="K123" s="732"/>
    </row>
    <row r="124" spans="1:11" x14ac:dyDescent="0.25">
      <c r="A124" s="730"/>
      <c r="B124" s="731"/>
      <c r="C124" s="731"/>
      <c r="D124" s="731"/>
      <c r="E124" s="731"/>
      <c r="F124" s="732"/>
      <c r="G124" s="730"/>
      <c r="H124" s="731"/>
      <c r="I124" s="731"/>
      <c r="J124" s="731"/>
      <c r="K124" s="732"/>
    </row>
    <row r="125" spans="1:11" x14ac:dyDescent="0.25">
      <c r="A125" s="730"/>
      <c r="B125" s="731"/>
      <c r="C125" s="731"/>
      <c r="D125" s="731"/>
      <c r="E125" s="731"/>
      <c r="F125" s="732"/>
      <c r="G125" s="730"/>
      <c r="H125" s="731"/>
      <c r="I125" s="731"/>
      <c r="J125" s="731"/>
      <c r="K125" s="732"/>
    </row>
    <row r="126" spans="1:11" x14ac:dyDescent="0.25">
      <c r="A126" s="730"/>
      <c r="B126" s="731"/>
      <c r="C126" s="731"/>
      <c r="D126" s="731"/>
      <c r="E126" s="731"/>
      <c r="F126" s="732"/>
      <c r="G126" s="730"/>
      <c r="H126" s="731"/>
      <c r="I126" s="731"/>
      <c r="J126" s="731"/>
      <c r="K126" s="732"/>
    </row>
    <row r="127" spans="1:11" x14ac:dyDescent="0.25">
      <c r="A127" s="730"/>
      <c r="B127" s="731"/>
      <c r="C127" s="731"/>
      <c r="D127" s="731"/>
      <c r="E127" s="731"/>
      <c r="F127" s="732"/>
      <c r="G127" s="730"/>
      <c r="H127" s="731"/>
      <c r="I127" s="731"/>
      <c r="J127" s="731"/>
      <c r="K127" s="732"/>
    </row>
    <row r="128" spans="1:11" x14ac:dyDescent="0.25">
      <c r="A128" s="730"/>
      <c r="B128" s="731"/>
      <c r="C128" s="731"/>
      <c r="D128" s="731"/>
      <c r="E128" s="731"/>
      <c r="F128" s="732"/>
      <c r="G128" s="730"/>
      <c r="H128" s="731"/>
      <c r="I128" s="731"/>
      <c r="J128" s="731"/>
      <c r="K128" s="732"/>
    </row>
    <row r="129" spans="1:11" x14ac:dyDescent="0.25">
      <c r="A129" s="730"/>
      <c r="B129" s="731"/>
      <c r="C129" s="731"/>
      <c r="D129" s="731"/>
      <c r="E129" s="731"/>
      <c r="F129" s="732"/>
      <c r="G129" s="730"/>
      <c r="H129" s="731"/>
      <c r="I129" s="731"/>
      <c r="J129" s="731"/>
      <c r="K129" s="732"/>
    </row>
    <row r="130" spans="1:11" x14ac:dyDescent="0.25">
      <c r="A130" s="730"/>
      <c r="B130" s="731"/>
      <c r="C130" s="731"/>
      <c r="D130" s="731"/>
      <c r="E130" s="731"/>
      <c r="F130" s="732"/>
      <c r="G130" s="730"/>
      <c r="H130" s="731"/>
      <c r="I130" s="731"/>
      <c r="J130" s="731"/>
      <c r="K130" s="732"/>
    </row>
    <row r="131" spans="1:11" ht="15.75" thickBot="1" x14ac:dyDescent="0.3">
      <c r="A131" s="730"/>
      <c r="B131" s="731"/>
      <c r="C131" s="731"/>
      <c r="D131" s="731"/>
      <c r="E131" s="731"/>
      <c r="F131" s="732"/>
      <c r="G131" s="730"/>
      <c r="H131" s="731"/>
      <c r="I131" s="731"/>
      <c r="J131" s="731"/>
      <c r="K131" s="732"/>
    </row>
    <row r="132" spans="1:11" x14ac:dyDescent="0.25">
      <c r="A132" s="761" t="s">
        <v>759</v>
      </c>
      <c r="B132" s="762"/>
      <c r="C132" s="762"/>
      <c r="D132" s="762"/>
      <c r="E132" s="762"/>
      <c r="F132" s="763"/>
      <c r="G132" s="767" t="s">
        <v>759</v>
      </c>
      <c r="H132" s="768"/>
      <c r="I132" s="768"/>
      <c r="J132" s="768"/>
      <c r="K132" s="769"/>
    </row>
    <row r="133" spans="1:11" ht="15.75" thickBot="1" x14ac:dyDescent="0.3">
      <c r="A133" s="764"/>
      <c r="B133" s="765"/>
      <c r="C133" s="765"/>
      <c r="D133" s="765"/>
      <c r="E133" s="765"/>
      <c r="F133" s="766"/>
      <c r="G133" s="770"/>
      <c r="H133" s="771"/>
      <c r="I133" s="771"/>
      <c r="J133" s="771"/>
      <c r="K133" s="772"/>
    </row>
    <row r="134" spans="1:11" x14ac:dyDescent="0.25">
      <c r="A134" s="745" t="s">
        <v>587</v>
      </c>
      <c r="B134" s="746"/>
      <c r="C134" s="746"/>
      <c r="D134" s="746"/>
      <c r="E134" s="746"/>
      <c r="F134" s="747"/>
      <c r="G134" s="745" t="s">
        <v>588</v>
      </c>
      <c r="H134" s="746"/>
      <c r="I134" s="746"/>
      <c r="J134" s="746"/>
      <c r="K134" s="747"/>
    </row>
    <row r="135" spans="1:11" x14ac:dyDescent="0.25">
      <c r="A135" s="730"/>
      <c r="B135" s="731"/>
      <c r="C135" s="731"/>
      <c r="D135" s="731"/>
      <c r="E135" s="731"/>
      <c r="F135" s="732"/>
      <c r="G135" s="730"/>
      <c r="H135" s="731"/>
      <c r="I135" s="731"/>
      <c r="J135" s="731"/>
      <c r="K135" s="732"/>
    </row>
    <row r="136" spans="1:11" x14ac:dyDescent="0.25">
      <c r="A136" s="730"/>
      <c r="B136" s="731"/>
      <c r="C136" s="731"/>
      <c r="D136" s="731"/>
      <c r="E136" s="731"/>
      <c r="F136" s="732"/>
      <c r="G136" s="730"/>
      <c r="H136" s="731"/>
      <c r="I136" s="731"/>
      <c r="J136" s="731"/>
      <c r="K136" s="732"/>
    </row>
    <row r="137" spans="1:11" x14ac:dyDescent="0.25">
      <c r="A137" s="730"/>
      <c r="B137" s="731"/>
      <c r="C137" s="731"/>
      <c r="D137" s="731"/>
      <c r="E137" s="731"/>
      <c r="F137" s="732"/>
      <c r="G137" s="730"/>
      <c r="H137" s="731"/>
      <c r="I137" s="731"/>
      <c r="J137" s="731"/>
      <c r="K137" s="732"/>
    </row>
    <row r="138" spans="1:11" x14ac:dyDescent="0.25">
      <c r="A138" s="730"/>
      <c r="B138" s="731"/>
      <c r="C138" s="731"/>
      <c r="D138" s="731"/>
      <c r="E138" s="731"/>
      <c r="F138" s="732"/>
      <c r="G138" s="730"/>
      <c r="H138" s="731"/>
      <c r="I138" s="731"/>
      <c r="J138" s="731"/>
      <c r="K138" s="732"/>
    </row>
    <row r="139" spans="1:11" x14ac:dyDescent="0.25">
      <c r="A139" s="730"/>
      <c r="B139" s="731"/>
      <c r="C139" s="731"/>
      <c r="D139" s="731"/>
      <c r="E139" s="731"/>
      <c r="F139" s="732"/>
      <c r="G139" s="730"/>
      <c r="H139" s="731"/>
      <c r="I139" s="731"/>
      <c r="J139" s="731"/>
      <c r="K139" s="732"/>
    </row>
    <row r="140" spans="1:11" x14ac:dyDescent="0.25">
      <c r="A140" s="730"/>
      <c r="B140" s="731"/>
      <c r="C140" s="731"/>
      <c r="D140" s="731"/>
      <c r="E140" s="731"/>
      <c r="F140" s="732"/>
      <c r="G140" s="730"/>
      <c r="H140" s="731"/>
      <c r="I140" s="731"/>
      <c r="J140" s="731"/>
      <c r="K140" s="732"/>
    </row>
    <row r="141" spans="1:11" x14ac:dyDescent="0.25">
      <c r="A141" s="730"/>
      <c r="B141" s="731"/>
      <c r="C141" s="731"/>
      <c r="D141" s="731"/>
      <c r="E141" s="731"/>
      <c r="F141" s="732"/>
      <c r="G141" s="730"/>
      <c r="H141" s="731"/>
      <c r="I141" s="731"/>
      <c r="J141" s="731"/>
      <c r="K141" s="732"/>
    </row>
    <row r="142" spans="1:11" x14ac:dyDescent="0.25">
      <c r="A142" s="730"/>
      <c r="B142" s="731"/>
      <c r="C142" s="731"/>
      <c r="D142" s="731"/>
      <c r="E142" s="731"/>
      <c r="F142" s="732"/>
      <c r="G142" s="730"/>
      <c r="H142" s="731"/>
      <c r="I142" s="731"/>
      <c r="J142" s="731"/>
      <c r="K142" s="732"/>
    </row>
    <row r="143" spans="1:11" x14ac:dyDescent="0.25">
      <c r="A143" s="730"/>
      <c r="B143" s="731"/>
      <c r="C143" s="731"/>
      <c r="D143" s="731"/>
      <c r="E143" s="731"/>
      <c r="F143" s="732"/>
      <c r="G143" s="730"/>
      <c r="H143" s="731"/>
      <c r="I143" s="731"/>
      <c r="J143" s="731"/>
      <c r="K143" s="732"/>
    </row>
    <row r="144" spans="1:11" x14ac:dyDescent="0.25">
      <c r="A144" s="730"/>
      <c r="B144" s="731"/>
      <c r="C144" s="731"/>
      <c r="D144" s="731"/>
      <c r="E144" s="731"/>
      <c r="F144" s="732"/>
      <c r="G144" s="730"/>
      <c r="H144" s="731"/>
      <c r="I144" s="731"/>
      <c r="J144" s="731"/>
      <c r="K144" s="732"/>
    </row>
    <row r="145" spans="1:11" x14ac:dyDescent="0.25">
      <c r="A145" s="730"/>
      <c r="B145" s="731"/>
      <c r="C145" s="731"/>
      <c r="D145" s="731"/>
      <c r="E145" s="731"/>
      <c r="F145" s="732"/>
      <c r="G145" s="730"/>
      <c r="H145" s="731"/>
      <c r="I145" s="731"/>
      <c r="J145" s="731"/>
      <c r="K145" s="732"/>
    </row>
    <row r="146" spans="1:11" x14ac:dyDescent="0.25">
      <c r="A146" s="730"/>
      <c r="B146" s="731"/>
      <c r="C146" s="731"/>
      <c r="D146" s="731"/>
      <c r="E146" s="731"/>
      <c r="F146" s="732"/>
      <c r="G146" s="730"/>
      <c r="H146" s="731"/>
      <c r="I146" s="731"/>
      <c r="J146" s="731"/>
      <c r="K146" s="732"/>
    </row>
    <row r="147" spans="1:11" ht="15.75" thickBot="1" x14ac:dyDescent="0.3">
      <c r="A147" s="730"/>
      <c r="B147" s="731"/>
      <c r="C147" s="731"/>
      <c r="D147" s="731"/>
      <c r="E147" s="731"/>
      <c r="F147" s="732"/>
      <c r="G147" s="730"/>
      <c r="H147" s="731"/>
      <c r="I147" s="731"/>
      <c r="J147" s="731"/>
      <c r="K147" s="732"/>
    </row>
    <row r="148" spans="1:11" x14ac:dyDescent="0.25">
      <c r="A148" s="761" t="s">
        <v>1155</v>
      </c>
      <c r="B148" s="762"/>
      <c r="C148" s="762"/>
      <c r="D148" s="762"/>
      <c r="E148" s="762"/>
      <c r="F148" s="763"/>
      <c r="G148" s="767" t="s">
        <v>1156</v>
      </c>
      <c r="H148" s="768"/>
      <c r="I148" s="768"/>
      <c r="J148" s="768"/>
      <c r="K148" s="769"/>
    </row>
    <row r="149" spans="1:11" ht="15.75" thickBot="1" x14ac:dyDescent="0.3">
      <c r="A149" s="764"/>
      <c r="B149" s="765"/>
      <c r="C149" s="765"/>
      <c r="D149" s="765"/>
      <c r="E149" s="765"/>
      <c r="F149" s="766"/>
      <c r="G149" s="770"/>
      <c r="H149" s="771"/>
      <c r="I149" s="771"/>
      <c r="J149" s="771"/>
      <c r="K149" s="772"/>
    </row>
    <row r="150" spans="1:11" x14ac:dyDescent="0.25">
      <c r="A150" s="745" t="s">
        <v>589</v>
      </c>
      <c r="B150" s="746"/>
      <c r="C150" s="746"/>
      <c r="D150" s="746"/>
      <c r="E150" s="746"/>
      <c r="F150" s="747"/>
      <c r="G150" s="745"/>
      <c r="H150" s="746"/>
      <c r="I150" s="746"/>
      <c r="J150" s="746"/>
      <c r="K150" s="747"/>
    </row>
    <row r="151" spans="1:11" x14ac:dyDescent="0.25">
      <c r="A151" s="730"/>
      <c r="B151" s="731"/>
      <c r="C151" s="731"/>
      <c r="D151" s="731"/>
      <c r="E151" s="731"/>
      <c r="F151" s="732"/>
      <c r="G151" s="730"/>
      <c r="H151" s="731"/>
      <c r="I151" s="731"/>
      <c r="J151" s="731"/>
      <c r="K151" s="732"/>
    </row>
    <row r="152" spans="1:11" x14ac:dyDescent="0.25">
      <c r="A152" s="730"/>
      <c r="B152" s="731"/>
      <c r="C152" s="731"/>
      <c r="D152" s="731"/>
      <c r="E152" s="731"/>
      <c r="F152" s="732"/>
      <c r="G152" s="730"/>
      <c r="H152" s="731"/>
      <c r="I152" s="731"/>
      <c r="J152" s="731"/>
      <c r="K152" s="732"/>
    </row>
    <row r="153" spans="1:11" x14ac:dyDescent="0.25">
      <c r="A153" s="730"/>
      <c r="B153" s="731"/>
      <c r="C153" s="731"/>
      <c r="D153" s="731"/>
      <c r="E153" s="731"/>
      <c r="F153" s="732"/>
      <c r="G153" s="730"/>
      <c r="H153" s="731"/>
      <c r="I153" s="731"/>
      <c r="J153" s="731"/>
      <c r="K153" s="732"/>
    </row>
    <row r="154" spans="1:11" x14ac:dyDescent="0.25">
      <c r="A154" s="730"/>
      <c r="B154" s="731"/>
      <c r="C154" s="731"/>
      <c r="D154" s="731"/>
      <c r="E154" s="731"/>
      <c r="F154" s="732"/>
      <c r="G154" s="730"/>
      <c r="H154" s="731"/>
      <c r="I154" s="731"/>
      <c r="J154" s="731"/>
      <c r="K154" s="732"/>
    </row>
    <row r="155" spans="1:11" x14ac:dyDescent="0.25">
      <c r="A155" s="730"/>
      <c r="B155" s="731"/>
      <c r="C155" s="731"/>
      <c r="D155" s="731"/>
      <c r="E155" s="731"/>
      <c r="F155" s="732"/>
      <c r="G155" s="730"/>
      <c r="H155" s="731"/>
      <c r="I155" s="731"/>
      <c r="J155" s="731"/>
      <c r="K155" s="732"/>
    </row>
    <row r="156" spans="1:11" x14ac:dyDescent="0.25">
      <c r="A156" s="730"/>
      <c r="B156" s="731"/>
      <c r="C156" s="731"/>
      <c r="D156" s="731"/>
      <c r="E156" s="731"/>
      <c r="F156" s="732"/>
      <c r="G156" s="730"/>
      <c r="H156" s="731"/>
      <c r="I156" s="731"/>
      <c r="J156" s="731"/>
      <c r="K156" s="732"/>
    </row>
    <row r="157" spans="1:11" x14ac:dyDescent="0.25">
      <c r="A157" s="730"/>
      <c r="B157" s="731"/>
      <c r="C157" s="731"/>
      <c r="D157" s="731"/>
      <c r="E157" s="731"/>
      <c r="F157" s="732"/>
      <c r="G157" s="730"/>
      <c r="H157" s="731"/>
      <c r="I157" s="731"/>
      <c r="J157" s="731"/>
      <c r="K157" s="732"/>
    </row>
    <row r="158" spans="1:11" x14ac:dyDescent="0.25">
      <c r="A158" s="730"/>
      <c r="B158" s="731"/>
      <c r="C158" s="731"/>
      <c r="D158" s="731"/>
      <c r="E158" s="731"/>
      <c r="F158" s="732"/>
      <c r="G158" s="730"/>
      <c r="H158" s="731"/>
      <c r="I158" s="731"/>
      <c r="J158" s="731"/>
      <c r="K158" s="732"/>
    </row>
    <row r="159" spans="1:11" x14ac:dyDescent="0.25">
      <c r="A159" s="730"/>
      <c r="B159" s="731"/>
      <c r="C159" s="731"/>
      <c r="D159" s="731"/>
      <c r="E159" s="731"/>
      <c r="F159" s="732"/>
      <c r="G159" s="730"/>
      <c r="H159" s="731"/>
      <c r="I159" s="731"/>
      <c r="J159" s="731"/>
      <c r="K159" s="732"/>
    </row>
    <row r="160" spans="1:11" x14ac:dyDescent="0.25">
      <c r="A160" s="730"/>
      <c r="B160" s="731"/>
      <c r="C160" s="731"/>
      <c r="D160" s="731"/>
      <c r="E160" s="731"/>
      <c r="F160" s="732"/>
      <c r="G160" s="730"/>
      <c r="H160" s="731"/>
      <c r="I160" s="731"/>
      <c r="J160" s="731"/>
      <c r="K160" s="732"/>
    </row>
    <row r="161" spans="1:11" x14ac:dyDescent="0.25">
      <c r="A161" s="730"/>
      <c r="B161" s="731"/>
      <c r="C161" s="731"/>
      <c r="D161" s="731"/>
      <c r="E161" s="731"/>
      <c r="F161" s="732"/>
      <c r="G161" s="730"/>
      <c r="H161" s="731"/>
      <c r="I161" s="731"/>
      <c r="J161" s="731"/>
      <c r="K161" s="732"/>
    </row>
    <row r="162" spans="1:11" x14ac:dyDescent="0.25">
      <c r="A162" s="730"/>
      <c r="B162" s="731"/>
      <c r="C162" s="731"/>
      <c r="D162" s="731"/>
      <c r="E162" s="731"/>
      <c r="F162" s="732"/>
      <c r="G162" s="730"/>
      <c r="H162" s="731"/>
      <c r="I162" s="731"/>
      <c r="J162" s="731"/>
      <c r="K162" s="732"/>
    </row>
    <row r="163" spans="1:11" ht="15.75" thickBot="1" x14ac:dyDescent="0.3">
      <c r="A163" s="730"/>
      <c r="B163" s="731"/>
      <c r="C163" s="731"/>
      <c r="D163" s="731"/>
      <c r="E163" s="731"/>
      <c r="F163" s="732"/>
      <c r="G163" s="730"/>
      <c r="H163" s="731"/>
      <c r="I163" s="731"/>
      <c r="J163" s="731"/>
      <c r="K163" s="732"/>
    </row>
    <row r="164" spans="1:11" x14ac:dyDescent="0.25">
      <c r="A164" s="767" t="s">
        <v>1157</v>
      </c>
      <c r="B164" s="768"/>
      <c r="C164" s="768"/>
      <c r="D164" s="768"/>
      <c r="E164" s="768"/>
      <c r="F164" s="769"/>
      <c r="G164" s="767" t="s">
        <v>1158</v>
      </c>
      <c r="H164" s="768"/>
      <c r="I164" s="768"/>
      <c r="J164" s="768"/>
      <c r="K164" s="769"/>
    </row>
    <row r="165" spans="1:11" ht="15.75" thickBot="1" x14ac:dyDescent="0.3">
      <c r="A165" s="770"/>
      <c r="B165" s="771"/>
      <c r="C165" s="771"/>
      <c r="D165" s="771"/>
      <c r="E165" s="771"/>
      <c r="F165" s="772"/>
      <c r="G165" s="770"/>
      <c r="H165" s="771"/>
      <c r="I165" s="771"/>
      <c r="J165" s="771"/>
      <c r="K165" s="772"/>
    </row>
    <row r="166" spans="1:11" x14ac:dyDescent="0.25">
      <c r="A166" s="730"/>
      <c r="B166" s="731"/>
      <c r="C166" s="731"/>
      <c r="D166" s="731"/>
      <c r="E166" s="731"/>
      <c r="F166" s="732"/>
      <c r="G166" s="730" t="s">
        <v>535</v>
      </c>
      <c r="H166" s="731"/>
      <c r="I166" s="731"/>
      <c r="J166" s="731"/>
      <c r="K166" s="732"/>
    </row>
    <row r="167" spans="1:11" x14ac:dyDescent="0.25">
      <c r="A167" s="730"/>
      <c r="B167" s="731"/>
      <c r="C167" s="731"/>
      <c r="D167" s="731"/>
      <c r="E167" s="731"/>
      <c r="F167" s="732"/>
      <c r="G167" s="730"/>
      <c r="H167" s="731"/>
      <c r="I167" s="731"/>
      <c r="J167" s="731"/>
      <c r="K167" s="732"/>
    </row>
    <row r="168" spans="1:11" x14ac:dyDescent="0.25">
      <c r="A168" s="730"/>
      <c r="B168" s="731"/>
      <c r="C168" s="731"/>
      <c r="D168" s="731"/>
      <c r="E168" s="731"/>
      <c r="F168" s="732"/>
      <c r="G168" s="730"/>
      <c r="H168" s="731"/>
      <c r="I168" s="731"/>
      <c r="J168" s="731"/>
      <c r="K168" s="732"/>
    </row>
    <row r="169" spans="1:11" x14ac:dyDescent="0.25">
      <c r="A169" s="730"/>
      <c r="B169" s="731"/>
      <c r="C169" s="731"/>
      <c r="D169" s="731"/>
      <c r="E169" s="731"/>
      <c r="F169" s="732"/>
      <c r="G169" s="730"/>
      <c r="H169" s="731"/>
      <c r="I169" s="731"/>
      <c r="J169" s="731"/>
      <c r="K169" s="732"/>
    </row>
    <row r="170" spans="1:11" x14ac:dyDescent="0.25">
      <c r="A170" s="730"/>
      <c r="B170" s="731"/>
      <c r="C170" s="731"/>
      <c r="D170" s="731"/>
      <c r="E170" s="731"/>
      <c r="F170" s="732"/>
      <c r="G170" s="730"/>
      <c r="H170" s="731"/>
      <c r="I170" s="731"/>
      <c r="J170" s="731"/>
      <c r="K170" s="732"/>
    </row>
    <row r="171" spans="1:11" x14ac:dyDescent="0.25">
      <c r="A171" s="730"/>
      <c r="B171" s="731"/>
      <c r="C171" s="731"/>
      <c r="D171" s="731"/>
      <c r="E171" s="731"/>
      <c r="F171" s="732"/>
      <c r="G171" s="730"/>
      <c r="H171" s="731"/>
      <c r="I171" s="731"/>
      <c r="J171" s="731"/>
      <c r="K171" s="732"/>
    </row>
    <row r="172" spans="1:11" x14ac:dyDescent="0.25">
      <c r="A172" s="730"/>
      <c r="B172" s="731"/>
      <c r="C172" s="731"/>
      <c r="D172" s="731"/>
      <c r="E172" s="731"/>
      <c r="F172" s="732"/>
      <c r="G172" s="730"/>
      <c r="H172" s="731"/>
      <c r="I172" s="731"/>
      <c r="J172" s="731"/>
      <c r="K172" s="732"/>
    </row>
    <row r="173" spans="1:11" x14ac:dyDescent="0.25">
      <c r="A173" s="730"/>
      <c r="B173" s="731"/>
      <c r="C173" s="731"/>
      <c r="D173" s="731"/>
      <c r="E173" s="731"/>
      <c r="F173" s="732"/>
      <c r="G173" s="730"/>
      <c r="H173" s="731"/>
      <c r="I173" s="731"/>
      <c r="J173" s="731"/>
      <c r="K173" s="732"/>
    </row>
    <row r="174" spans="1:11" x14ac:dyDescent="0.25">
      <c r="A174" s="730"/>
      <c r="B174" s="731"/>
      <c r="C174" s="731"/>
      <c r="D174" s="731"/>
      <c r="E174" s="731"/>
      <c r="F174" s="732"/>
      <c r="G174" s="730"/>
      <c r="H174" s="731"/>
      <c r="I174" s="731"/>
      <c r="J174" s="731"/>
      <c r="K174" s="732"/>
    </row>
    <row r="175" spans="1:11" x14ac:dyDescent="0.25">
      <c r="A175" s="730"/>
      <c r="B175" s="731"/>
      <c r="C175" s="731"/>
      <c r="D175" s="731"/>
      <c r="E175" s="731"/>
      <c r="F175" s="732"/>
      <c r="G175" s="730"/>
      <c r="H175" s="731"/>
      <c r="I175" s="731"/>
      <c r="J175" s="731"/>
      <c r="K175" s="732"/>
    </row>
    <row r="176" spans="1:11" x14ac:dyDescent="0.25">
      <c r="A176" s="730"/>
      <c r="B176" s="731"/>
      <c r="C176" s="731"/>
      <c r="D176" s="731"/>
      <c r="E176" s="731"/>
      <c r="F176" s="732"/>
      <c r="G176" s="730"/>
      <c r="H176" s="731"/>
      <c r="I176" s="731"/>
      <c r="J176" s="731"/>
      <c r="K176" s="732"/>
    </row>
    <row r="177" spans="1:11" x14ac:dyDescent="0.25">
      <c r="A177" s="730"/>
      <c r="B177" s="731"/>
      <c r="C177" s="731"/>
      <c r="D177" s="731"/>
      <c r="E177" s="731"/>
      <c r="F177" s="732"/>
      <c r="G177" s="730"/>
      <c r="H177" s="731"/>
      <c r="I177" s="731"/>
      <c r="J177" s="731"/>
      <c r="K177" s="732"/>
    </row>
    <row r="178" spans="1:11" x14ac:dyDescent="0.25">
      <c r="A178" s="730"/>
      <c r="B178" s="731"/>
      <c r="C178" s="731"/>
      <c r="D178" s="731"/>
      <c r="E178" s="731"/>
      <c r="F178" s="732"/>
      <c r="G178" s="730"/>
      <c r="H178" s="731"/>
      <c r="I178" s="731"/>
      <c r="J178" s="731"/>
      <c r="K178" s="732"/>
    </row>
    <row r="179" spans="1:11" ht="15.75" thickBot="1" x14ac:dyDescent="0.3">
      <c r="A179" s="730"/>
      <c r="B179" s="731"/>
      <c r="C179" s="731"/>
      <c r="D179" s="731"/>
      <c r="E179" s="731"/>
      <c r="F179" s="732"/>
      <c r="G179" s="730"/>
      <c r="H179" s="731"/>
      <c r="I179" s="731"/>
      <c r="J179" s="731"/>
      <c r="K179" s="732"/>
    </row>
    <row r="180" spans="1:11" x14ac:dyDescent="0.25">
      <c r="A180" s="761" t="s">
        <v>1024</v>
      </c>
      <c r="B180" s="762"/>
      <c r="C180" s="762"/>
      <c r="D180" s="762"/>
      <c r="E180" s="762"/>
      <c r="F180" s="763"/>
      <c r="G180" s="767" t="s">
        <v>1025</v>
      </c>
      <c r="H180" s="768"/>
      <c r="I180" s="768"/>
      <c r="J180" s="768"/>
      <c r="K180" s="769"/>
    </row>
    <row r="181" spans="1:11" ht="15.75" thickBot="1" x14ac:dyDescent="0.3">
      <c r="A181" s="764"/>
      <c r="B181" s="765"/>
      <c r="C181" s="765"/>
      <c r="D181" s="765"/>
      <c r="E181" s="765"/>
      <c r="F181" s="766"/>
      <c r="G181" s="770"/>
      <c r="H181" s="771"/>
      <c r="I181" s="771"/>
      <c r="J181" s="771"/>
      <c r="K181" s="772"/>
    </row>
    <row r="182" spans="1:11" x14ac:dyDescent="0.25">
      <c r="A182" s="730"/>
      <c r="B182" s="731"/>
      <c r="C182" s="731"/>
      <c r="D182" s="731"/>
      <c r="E182" s="731"/>
      <c r="F182" s="732"/>
      <c r="G182" s="730" t="s">
        <v>535</v>
      </c>
      <c r="H182" s="731"/>
      <c r="I182" s="731"/>
      <c r="J182" s="731"/>
      <c r="K182" s="732"/>
    </row>
    <row r="183" spans="1:11" x14ac:dyDescent="0.25">
      <c r="A183" s="730"/>
      <c r="B183" s="731"/>
      <c r="C183" s="731"/>
      <c r="D183" s="731"/>
      <c r="E183" s="731"/>
      <c r="F183" s="732"/>
      <c r="G183" s="730"/>
      <c r="H183" s="731"/>
      <c r="I183" s="731"/>
      <c r="J183" s="731"/>
      <c r="K183" s="732"/>
    </row>
    <row r="184" spans="1:11" x14ac:dyDescent="0.25">
      <c r="A184" s="730"/>
      <c r="B184" s="731"/>
      <c r="C184" s="731"/>
      <c r="D184" s="731"/>
      <c r="E184" s="731"/>
      <c r="F184" s="732"/>
      <c r="G184" s="730"/>
      <c r="H184" s="731"/>
      <c r="I184" s="731"/>
      <c r="J184" s="731"/>
      <c r="K184" s="732"/>
    </row>
    <row r="185" spans="1:11" x14ac:dyDescent="0.25">
      <c r="A185" s="730"/>
      <c r="B185" s="731"/>
      <c r="C185" s="731"/>
      <c r="D185" s="731"/>
      <c r="E185" s="731"/>
      <c r="F185" s="732"/>
      <c r="G185" s="730"/>
      <c r="H185" s="731"/>
      <c r="I185" s="731"/>
      <c r="J185" s="731"/>
      <c r="K185" s="732"/>
    </row>
    <row r="186" spans="1:11" x14ac:dyDescent="0.25">
      <c r="A186" s="730"/>
      <c r="B186" s="731"/>
      <c r="C186" s="731"/>
      <c r="D186" s="731"/>
      <c r="E186" s="731"/>
      <c r="F186" s="732"/>
      <c r="G186" s="730"/>
      <c r="H186" s="731"/>
      <c r="I186" s="731"/>
      <c r="J186" s="731"/>
      <c r="K186" s="732"/>
    </row>
    <row r="187" spans="1:11" x14ac:dyDescent="0.25">
      <c r="A187" s="730"/>
      <c r="B187" s="731"/>
      <c r="C187" s="731"/>
      <c r="D187" s="731"/>
      <c r="E187" s="731"/>
      <c r="F187" s="732"/>
      <c r="G187" s="730"/>
      <c r="H187" s="731"/>
      <c r="I187" s="731"/>
      <c r="J187" s="731"/>
      <c r="K187" s="732"/>
    </row>
    <row r="188" spans="1:11" x14ac:dyDescent="0.25">
      <c r="A188" s="730"/>
      <c r="B188" s="731"/>
      <c r="C188" s="731"/>
      <c r="D188" s="731"/>
      <c r="E188" s="731"/>
      <c r="F188" s="732"/>
      <c r="G188" s="730"/>
      <c r="H188" s="731"/>
      <c r="I188" s="731"/>
      <c r="J188" s="731"/>
      <c r="K188" s="732"/>
    </row>
    <row r="189" spans="1:11" x14ac:dyDescent="0.25">
      <c r="A189" s="730"/>
      <c r="B189" s="731"/>
      <c r="C189" s="731"/>
      <c r="D189" s="731"/>
      <c r="E189" s="731"/>
      <c r="F189" s="732"/>
      <c r="G189" s="730"/>
      <c r="H189" s="731"/>
      <c r="I189" s="731"/>
      <c r="J189" s="731"/>
      <c r="K189" s="732"/>
    </row>
    <row r="190" spans="1:11" x14ac:dyDescent="0.25">
      <c r="A190" s="730"/>
      <c r="B190" s="731"/>
      <c r="C190" s="731"/>
      <c r="D190" s="731"/>
      <c r="E190" s="731"/>
      <c r="F190" s="732"/>
      <c r="G190" s="730"/>
      <c r="H190" s="731"/>
      <c r="I190" s="731"/>
      <c r="J190" s="731"/>
      <c r="K190" s="732"/>
    </row>
    <row r="191" spans="1:11" x14ac:dyDescent="0.25">
      <c r="A191" s="730"/>
      <c r="B191" s="731"/>
      <c r="C191" s="731"/>
      <c r="D191" s="731"/>
      <c r="E191" s="731"/>
      <c r="F191" s="732"/>
      <c r="G191" s="730"/>
      <c r="H191" s="731"/>
      <c r="I191" s="731"/>
      <c r="J191" s="731"/>
      <c r="K191" s="732"/>
    </row>
    <row r="192" spans="1:11" x14ac:dyDescent="0.25">
      <c r="A192" s="730"/>
      <c r="B192" s="731"/>
      <c r="C192" s="731"/>
      <c r="D192" s="731"/>
      <c r="E192" s="731"/>
      <c r="F192" s="732"/>
      <c r="G192" s="730"/>
      <c r="H192" s="731"/>
      <c r="I192" s="731"/>
      <c r="J192" s="731"/>
      <c r="K192" s="732"/>
    </row>
    <row r="193" spans="1:11" x14ac:dyDescent="0.25">
      <c r="A193" s="730"/>
      <c r="B193" s="731"/>
      <c r="C193" s="731"/>
      <c r="D193" s="731"/>
      <c r="E193" s="731"/>
      <c r="F193" s="732"/>
      <c r="G193" s="730"/>
      <c r="H193" s="731"/>
      <c r="I193" s="731"/>
      <c r="J193" s="731"/>
      <c r="K193" s="732"/>
    </row>
    <row r="194" spans="1:11" x14ac:dyDescent="0.25">
      <c r="A194" s="730"/>
      <c r="B194" s="731"/>
      <c r="C194" s="731"/>
      <c r="D194" s="731"/>
      <c r="E194" s="731"/>
      <c r="F194" s="732"/>
      <c r="G194" s="730"/>
      <c r="H194" s="731"/>
      <c r="I194" s="731"/>
      <c r="J194" s="731"/>
      <c r="K194" s="732"/>
    </row>
    <row r="195" spans="1:11" ht="15.75" thickBot="1" x14ac:dyDescent="0.3">
      <c r="A195" s="730"/>
      <c r="B195" s="731"/>
      <c r="C195" s="731"/>
      <c r="D195" s="731"/>
      <c r="E195" s="731"/>
      <c r="F195" s="732"/>
      <c r="G195" s="730"/>
      <c r="H195" s="731"/>
      <c r="I195" s="731"/>
      <c r="J195" s="731"/>
      <c r="K195" s="732"/>
    </row>
    <row r="196" spans="1:11" ht="33" customHeight="1" x14ac:dyDescent="0.25">
      <c r="A196" s="761" t="s">
        <v>1001</v>
      </c>
      <c r="B196" s="762"/>
      <c r="C196" s="762"/>
      <c r="D196" s="762"/>
      <c r="E196" s="762"/>
      <c r="F196" s="763"/>
      <c r="G196" s="767" t="s">
        <v>1002</v>
      </c>
      <c r="H196" s="768"/>
      <c r="I196" s="768"/>
      <c r="J196" s="768"/>
      <c r="K196" s="769"/>
    </row>
    <row r="197" spans="1:11" ht="0.75" customHeight="1" thickBot="1" x14ac:dyDescent="0.3">
      <c r="A197" s="764"/>
      <c r="B197" s="765"/>
      <c r="C197" s="765"/>
      <c r="D197" s="765"/>
      <c r="E197" s="765"/>
      <c r="F197" s="766"/>
      <c r="G197" s="770"/>
      <c r="H197" s="771"/>
      <c r="I197" s="771"/>
      <c r="J197" s="771"/>
      <c r="K197" s="772"/>
    </row>
    <row r="198" spans="1:11" x14ac:dyDescent="0.25">
      <c r="A198" s="745" t="s">
        <v>587</v>
      </c>
      <c r="B198" s="746"/>
      <c r="C198" s="746"/>
      <c r="D198" s="746"/>
      <c r="E198" s="746"/>
      <c r="F198" s="747"/>
      <c r="G198" s="745" t="s">
        <v>588</v>
      </c>
      <c r="H198" s="746"/>
      <c r="I198" s="746"/>
      <c r="J198" s="746"/>
      <c r="K198" s="747"/>
    </row>
    <row r="199" spans="1:11" x14ac:dyDescent="0.25">
      <c r="A199" s="730"/>
      <c r="B199" s="731"/>
      <c r="C199" s="731"/>
      <c r="D199" s="731"/>
      <c r="E199" s="731"/>
      <c r="F199" s="732"/>
      <c r="G199" s="730"/>
      <c r="H199" s="731"/>
      <c r="I199" s="731"/>
      <c r="J199" s="731"/>
      <c r="K199" s="732"/>
    </row>
    <row r="200" spans="1:11" x14ac:dyDescent="0.25">
      <c r="A200" s="730"/>
      <c r="B200" s="731"/>
      <c r="C200" s="731"/>
      <c r="D200" s="731"/>
      <c r="E200" s="731"/>
      <c r="F200" s="732"/>
      <c r="G200" s="730"/>
      <c r="H200" s="731"/>
      <c r="I200" s="731"/>
      <c r="J200" s="731"/>
      <c r="K200" s="732"/>
    </row>
    <row r="201" spans="1:11" x14ac:dyDescent="0.25">
      <c r="A201" s="730"/>
      <c r="B201" s="731"/>
      <c r="C201" s="731"/>
      <c r="D201" s="731"/>
      <c r="E201" s="731"/>
      <c r="F201" s="732"/>
      <c r="G201" s="730"/>
      <c r="H201" s="731"/>
      <c r="I201" s="731"/>
      <c r="J201" s="731"/>
      <c r="K201" s="732"/>
    </row>
    <row r="202" spans="1:11" x14ac:dyDescent="0.25">
      <c r="A202" s="730"/>
      <c r="B202" s="731"/>
      <c r="C202" s="731"/>
      <c r="D202" s="731"/>
      <c r="E202" s="731"/>
      <c r="F202" s="732"/>
      <c r="G202" s="730"/>
      <c r="H202" s="731"/>
      <c r="I202" s="731"/>
      <c r="J202" s="731"/>
      <c r="K202" s="732"/>
    </row>
    <row r="203" spans="1:11" x14ac:dyDescent="0.25">
      <c r="A203" s="730"/>
      <c r="B203" s="731"/>
      <c r="C203" s="731"/>
      <c r="D203" s="731"/>
      <c r="E203" s="731"/>
      <c r="F203" s="732"/>
      <c r="G203" s="730"/>
      <c r="H203" s="731"/>
      <c r="I203" s="731"/>
      <c r="J203" s="731"/>
      <c r="K203" s="732"/>
    </row>
    <row r="204" spans="1:11" x14ac:dyDescent="0.25">
      <c r="A204" s="730"/>
      <c r="B204" s="731"/>
      <c r="C204" s="731"/>
      <c r="D204" s="731"/>
      <c r="E204" s="731"/>
      <c r="F204" s="732"/>
      <c r="G204" s="730"/>
      <c r="H204" s="731"/>
      <c r="I204" s="731"/>
      <c r="J204" s="731"/>
      <c r="K204" s="732"/>
    </row>
    <row r="205" spans="1:11" x14ac:dyDescent="0.25">
      <c r="A205" s="730"/>
      <c r="B205" s="731"/>
      <c r="C205" s="731"/>
      <c r="D205" s="731"/>
      <c r="E205" s="731"/>
      <c r="F205" s="732"/>
      <c r="G205" s="730"/>
      <c r="H205" s="731"/>
      <c r="I205" s="731"/>
      <c r="J205" s="731"/>
      <c r="K205" s="732"/>
    </row>
    <row r="206" spans="1:11" x14ac:dyDescent="0.25">
      <c r="A206" s="730"/>
      <c r="B206" s="731"/>
      <c r="C206" s="731"/>
      <c r="D206" s="731"/>
      <c r="E206" s="731"/>
      <c r="F206" s="732"/>
      <c r="G206" s="730"/>
      <c r="H206" s="731"/>
      <c r="I206" s="731"/>
      <c r="J206" s="731"/>
      <c r="K206" s="732"/>
    </row>
    <row r="207" spans="1:11" x14ac:dyDescent="0.25">
      <c r="A207" s="730"/>
      <c r="B207" s="731"/>
      <c r="C207" s="731"/>
      <c r="D207" s="731"/>
      <c r="E207" s="731"/>
      <c r="F207" s="732"/>
      <c r="G207" s="730"/>
      <c r="H207" s="731"/>
      <c r="I207" s="731"/>
      <c r="J207" s="731"/>
      <c r="K207" s="732"/>
    </row>
    <row r="208" spans="1:11" x14ac:dyDescent="0.25">
      <c r="A208" s="730"/>
      <c r="B208" s="731"/>
      <c r="C208" s="731"/>
      <c r="D208" s="731"/>
      <c r="E208" s="731"/>
      <c r="F208" s="732"/>
      <c r="G208" s="730"/>
      <c r="H208" s="731"/>
      <c r="I208" s="731"/>
      <c r="J208" s="731"/>
      <c r="K208" s="732"/>
    </row>
    <row r="209" spans="1:11" x14ac:dyDescent="0.25">
      <c r="A209" s="730"/>
      <c r="B209" s="731"/>
      <c r="C209" s="731"/>
      <c r="D209" s="731"/>
      <c r="E209" s="731"/>
      <c r="F209" s="732"/>
      <c r="G209" s="730"/>
      <c r="H209" s="731"/>
      <c r="I209" s="731"/>
      <c r="J209" s="731"/>
      <c r="K209" s="732"/>
    </row>
    <row r="210" spans="1:11" x14ac:dyDescent="0.25">
      <c r="A210" s="730"/>
      <c r="B210" s="731"/>
      <c r="C210" s="731"/>
      <c r="D210" s="731"/>
      <c r="E210" s="731"/>
      <c r="F210" s="732"/>
      <c r="G210" s="730"/>
      <c r="H210" s="731"/>
      <c r="I210" s="731"/>
      <c r="J210" s="731"/>
      <c r="K210" s="732"/>
    </row>
    <row r="211" spans="1:11" ht="15.75" thickBot="1" x14ac:dyDescent="0.3">
      <c r="A211" s="730"/>
      <c r="B211" s="731"/>
      <c r="C211" s="731"/>
      <c r="D211" s="731"/>
      <c r="E211" s="731"/>
      <c r="F211" s="732"/>
      <c r="G211" s="730"/>
      <c r="H211" s="731"/>
      <c r="I211" s="731"/>
      <c r="J211" s="731"/>
      <c r="K211" s="732"/>
    </row>
    <row r="212" spans="1:11" x14ac:dyDescent="0.25">
      <c r="A212" s="761" t="s">
        <v>1159</v>
      </c>
      <c r="B212" s="762"/>
      <c r="C212" s="762"/>
      <c r="D212" s="762"/>
      <c r="E212" s="762"/>
      <c r="F212" s="763"/>
      <c r="G212" s="767" t="s">
        <v>1026</v>
      </c>
      <c r="H212" s="768"/>
      <c r="I212" s="768"/>
      <c r="J212" s="768"/>
      <c r="K212" s="769"/>
    </row>
    <row r="213" spans="1:11" ht="15.75" thickBot="1" x14ac:dyDescent="0.3">
      <c r="A213" s="764"/>
      <c r="B213" s="765"/>
      <c r="C213" s="765"/>
      <c r="D213" s="765"/>
      <c r="E213" s="765"/>
      <c r="F213" s="766"/>
      <c r="G213" s="770"/>
      <c r="H213" s="771"/>
      <c r="I213" s="771"/>
      <c r="J213" s="771"/>
      <c r="K213" s="772"/>
    </row>
    <row r="214" spans="1:11" ht="15" customHeight="1" x14ac:dyDescent="0.25">
      <c r="A214" s="745" t="s">
        <v>587</v>
      </c>
      <c r="B214" s="746"/>
      <c r="C214" s="746"/>
      <c r="D214" s="746"/>
      <c r="E214" s="746"/>
      <c r="F214" s="747"/>
      <c r="G214" s="745" t="s">
        <v>588</v>
      </c>
      <c r="H214" s="746"/>
      <c r="I214" s="746"/>
      <c r="J214" s="746"/>
      <c r="K214" s="747"/>
    </row>
    <row r="215" spans="1:11" ht="15" customHeight="1" x14ac:dyDescent="0.25">
      <c r="A215" s="730"/>
      <c r="B215" s="731"/>
      <c r="C215" s="731"/>
      <c r="D215" s="731"/>
      <c r="E215" s="731"/>
      <c r="F215" s="732"/>
      <c r="G215" s="730"/>
      <c r="H215" s="731"/>
      <c r="I215" s="731"/>
      <c r="J215" s="731"/>
      <c r="K215" s="732"/>
    </row>
    <row r="216" spans="1:11" ht="15" customHeight="1" x14ac:dyDescent="0.25">
      <c r="A216" s="730"/>
      <c r="B216" s="731"/>
      <c r="C216" s="731"/>
      <c r="D216" s="731"/>
      <c r="E216" s="731"/>
      <c r="F216" s="732"/>
      <c r="G216" s="730"/>
      <c r="H216" s="731"/>
      <c r="I216" s="731"/>
      <c r="J216" s="731"/>
      <c r="K216" s="732"/>
    </row>
    <row r="217" spans="1:11" ht="15" customHeight="1" x14ac:dyDescent="0.25">
      <c r="A217" s="730"/>
      <c r="B217" s="731"/>
      <c r="C217" s="731"/>
      <c r="D217" s="731"/>
      <c r="E217" s="731"/>
      <c r="F217" s="732"/>
      <c r="G217" s="730"/>
      <c r="H217" s="731"/>
      <c r="I217" s="731"/>
      <c r="J217" s="731"/>
      <c r="K217" s="732"/>
    </row>
    <row r="218" spans="1:11" ht="15" customHeight="1" x14ac:dyDescent="0.25">
      <c r="A218" s="730"/>
      <c r="B218" s="731"/>
      <c r="C218" s="731"/>
      <c r="D218" s="731"/>
      <c r="E218" s="731"/>
      <c r="F218" s="732"/>
      <c r="G218" s="730"/>
      <c r="H218" s="731"/>
      <c r="I218" s="731"/>
      <c r="J218" s="731"/>
      <c r="K218" s="732"/>
    </row>
    <row r="219" spans="1:11" ht="15" customHeight="1" x14ac:dyDescent="0.25">
      <c r="A219" s="730"/>
      <c r="B219" s="731"/>
      <c r="C219" s="731"/>
      <c r="D219" s="731"/>
      <c r="E219" s="731"/>
      <c r="F219" s="732"/>
      <c r="G219" s="730"/>
      <c r="H219" s="731"/>
      <c r="I219" s="731"/>
      <c r="J219" s="731"/>
      <c r="K219" s="732"/>
    </row>
    <row r="220" spans="1:11" ht="15" customHeight="1" x14ac:dyDescent="0.25">
      <c r="A220" s="730"/>
      <c r="B220" s="731"/>
      <c r="C220" s="731"/>
      <c r="D220" s="731"/>
      <c r="E220" s="731"/>
      <c r="F220" s="732"/>
      <c r="G220" s="730"/>
      <c r="H220" s="731"/>
      <c r="I220" s="731"/>
      <c r="J220" s="731"/>
      <c r="K220" s="732"/>
    </row>
    <row r="221" spans="1:11" ht="15" customHeight="1" x14ac:dyDescent="0.25">
      <c r="A221" s="730"/>
      <c r="B221" s="731"/>
      <c r="C221" s="731"/>
      <c r="D221" s="731"/>
      <c r="E221" s="731"/>
      <c r="F221" s="732"/>
      <c r="G221" s="730"/>
      <c r="H221" s="731"/>
      <c r="I221" s="731"/>
      <c r="J221" s="731"/>
      <c r="K221" s="732"/>
    </row>
    <row r="222" spans="1:11" ht="15" customHeight="1" x14ac:dyDescent="0.25">
      <c r="A222" s="730"/>
      <c r="B222" s="731"/>
      <c r="C222" s="731"/>
      <c r="D222" s="731"/>
      <c r="E222" s="731"/>
      <c r="F222" s="732"/>
      <c r="G222" s="730"/>
      <c r="H222" s="731"/>
      <c r="I222" s="731"/>
      <c r="J222" s="731"/>
      <c r="K222" s="732"/>
    </row>
    <row r="223" spans="1:11" ht="15" customHeight="1" x14ac:dyDescent="0.25">
      <c r="A223" s="730"/>
      <c r="B223" s="731"/>
      <c r="C223" s="731"/>
      <c r="D223" s="731"/>
      <c r="E223" s="731"/>
      <c r="F223" s="732"/>
      <c r="G223" s="730"/>
      <c r="H223" s="731"/>
      <c r="I223" s="731"/>
      <c r="J223" s="731"/>
      <c r="K223" s="732"/>
    </row>
    <row r="224" spans="1:11" ht="15" customHeight="1" x14ac:dyDescent="0.25">
      <c r="A224" s="730"/>
      <c r="B224" s="731"/>
      <c r="C224" s="731"/>
      <c r="D224" s="731"/>
      <c r="E224" s="731"/>
      <c r="F224" s="732"/>
      <c r="G224" s="730"/>
      <c r="H224" s="731"/>
      <c r="I224" s="731"/>
      <c r="J224" s="731"/>
      <c r="K224" s="732"/>
    </row>
    <row r="225" spans="1:11" ht="15" customHeight="1" x14ac:dyDescent="0.25">
      <c r="A225" s="730"/>
      <c r="B225" s="731"/>
      <c r="C225" s="731"/>
      <c r="D225" s="731"/>
      <c r="E225" s="731"/>
      <c r="F225" s="732"/>
      <c r="G225" s="730"/>
      <c r="H225" s="731"/>
      <c r="I225" s="731"/>
      <c r="J225" s="731"/>
      <c r="K225" s="732"/>
    </row>
    <row r="226" spans="1:11" ht="15" customHeight="1" x14ac:dyDescent="0.25">
      <c r="A226" s="730"/>
      <c r="B226" s="731"/>
      <c r="C226" s="731"/>
      <c r="D226" s="731"/>
      <c r="E226" s="731"/>
      <c r="F226" s="732"/>
      <c r="G226" s="730"/>
      <c r="H226" s="731"/>
      <c r="I226" s="731"/>
      <c r="J226" s="731"/>
      <c r="K226" s="732"/>
    </row>
    <row r="227" spans="1:11" ht="15" customHeight="1" thickBot="1" x14ac:dyDescent="0.3">
      <c r="A227" s="730"/>
      <c r="B227" s="731"/>
      <c r="C227" s="731"/>
      <c r="D227" s="731"/>
      <c r="E227" s="731"/>
      <c r="F227" s="732"/>
      <c r="G227" s="730"/>
      <c r="H227" s="731"/>
      <c r="I227" s="731"/>
      <c r="J227" s="731"/>
      <c r="K227" s="732"/>
    </row>
    <row r="228" spans="1:11" ht="15" customHeight="1" x14ac:dyDescent="0.25">
      <c r="A228" s="761" t="s">
        <v>1160</v>
      </c>
      <c r="B228" s="762"/>
      <c r="C228" s="762"/>
      <c r="D228" s="762"/>
      <c r="E228" s="762"/>
      <c r="F228" s="763"/>
      <c r="G228" s="767" t="s">
        <v>1161</v>
      </c>
      <c r="H228" s="768"/>
      <c r="I228" s="768"/>
      <c r="J228" s="768"/>
      <c r="K228" s="769"/>
    </row>
    <row r="229" spans="1:11" ht="15" customHeight="1" thickBot="1" x14ac:dyDescent="0.3">
      <c r="A229" s="764"/>
      <c r="B229" s="765"/>
      <c r="C229" s="765"/>
      <c r="D229" s="765"/>
      <c r="E229" s="765"/>
      <c r="F229" s="766"/>
      <c r="G229" s="770"/>
      <c r="H229" s="771"/>
      <c r="I229" s="771"/>
      <c r="J229" s="771"/>
      <c r="K229" s="772"/>
    </row>
    <row r="230" spans="1:11" ht="15" customHeight="1" x14ac:dyDescent="0.25">
      <c r="A230" s="745" t="s">
        <v>587</v>
      </c>
      <c r="B230" s="746"/>
      <c r="C230" s="746"/>
      <c r="D230" s="746"/>
      <c r="E230" s="746"/>
      <c r="F230" s="747"/>
      <c r="G230" s="745" t="s">
        <v>588</v>
      </c>
      <c r="H230" s="746"/>
      <c r="I230" s="746"/>
      <c r="J230" s="746"/>
      <c r="K230" s="747"/>
    </row>
    <row r="231" spans="1:11" ht="15" customHeight="1" x14ac:dyDescent="0.25">
      <c r="A231" s="730"/>
      <c r="B231" s="731"/>
      <c r="C231" s="731"/>
      <c r="D231" s="731"/>
      <c r="E231" s="731"/>
      <c r="F231" s="732"/>
      <c r="G231" s="730"/>
      <c r="H231" s="731"/>
      <c r="I231" s="731"/>
      <c r="J231" s="731"/>
      <c r="K231" s="732"/>
    </row>
    <row r="232" spans="1:11" ht="15" customHeight="1" x14ac:dyDescent="0.25">
      <c r="A232" s="730"/>
      <c r="B232" s="731"/>
      <c r="C232" s="731"/>
      <c r="D232" s="731"/>
      <c r="E232" s="731"/>
      <c r="F232" s="732"/>
      <c r="G232" s="730"/>
      <c r="H232" s="731"/>
      <c r="I232" s="731"/>
      <c r="J232" s="731"/>
      <c r="K232" s="732"/>
    </row>
    <row r="233" spans="1:11" ht="15" customHeight="1" x14ac:dyDescent="0.25">
      <c r="A233" s="730"/>
      <c r="B233" s="731"/>
      <c r="C233" s="731"/>
      <c r="D233" s="731"/>
      <c r="E233" s="731"/>
      <c r="F233" s="732"/>
      <c r="G233" s="730"/>
      <c r="H233" s="731"/>
      <c r="I233" s="731"/>
      <c r="J233" s="731"/>
      <c r="K233" s="732"/>
    </row>
    <row r="234" spans="1:11" ht="15" customHeight="1" x14ac:dyDescent="0.25">
      <c r="A234" s="730"/>
      <c r="B234" s="731"/>
      <c r="C234" s="731"/>
      <c r="D234" s="731"/>
      <c r="E234" s="731"/>
      <c r="F234" s="732"/>
      <c r="G234" s="730"/>
      <c r="H234" s="731"/>
      <c r="I234" s="731"/>
      <c r="J234" s="731"/>
      <c r="K234" s="732"/>
    </row>
    <row r="235" spans="1:11" ht="15" customHeight="1" x14ac:dyDescent="0.25">
      <c r="A235" s="730"/>
      <c r="B235" s="731"/>
      <c r="C235" s="731"/>
      <c r="D235" s="731"/>
      <c r="E235" s="731"/>
      <c r="F235" s="732"/>
      <c r="G235" s="730"/>
      <c r="H235" s="731"/>
      <c r="I235" s="731"/>
      <c r="J235" s="731"/>
      <c r="K235" s="732"/>
    </row>
    <row r="236" spans="1:11" ht="15" customHeight="1" x14ac:dyDescent="0.25">
      <c r="A236" s="730"/>
      <c r="B236" s="731"/>
      <c r="C236" s="731"/>
      <c r="D236" s="731"/>
      <c r="E236" s="731"/>
      <c r="F236" s="732"/>
      <c r="G236" s="730"/>
      <c r="H236" s="731"/>
      <c r="I236" s="731"/>
      <c r="J236" s="731"/>
      <c r="K236" s="732"/>
    </row>
    <row r="237" spans="1:11" ht="15" customHeight="1" x14ac:dyDescent="0.25">
      <c r="A237" s="730"/>
      <c r="B237" s="731"/>
      <c r="C237" s="731"/>
      <c r="D237" s="731"/>
      <c r="E237" s="731"/>
      <c r="F237" s="732"/>
      <c r="G237" s="730"/>
      <c r="H237" s="731"/>
      <c r="I237" s="731"/>
      <c r="J237" s="731"/>
      <c r="K237" s="732"/>
    </row>
    <row r="238" spans="1:11" ht="15" customHeight="1" x14ac:dyDescent="0.25">
      <c r="A238" s="730"/>
      <c r="B238" s="731"/>
      <c r="C238" s="731"/>
      <c r="D238" s="731"/>
      <c r="E238" s="731"/>
      <c r="F238" s="732"/>
      <c r="G238" s="730"/>
      <c r="H238" s="731"/>
      <c r="I238" s="731"/>
      <c r="J238" s="731"/>
      <c r="K238" s="732"/>
    </row>
    <row r="239" spans="1:11" ht="15" customHeight="1" x14ac:dyDescent="0.25">
      <c r="A239" s="730"/>
      <c r="B239" s="731"/>
      <c r="C239" s="731"/>
      <c r="D239" s="731"/>
      <c r="E239" s="731"/>
      <c r="F239" s="732"/>
      <c r="G239" s="730"/>
      <c r="H239" s="731"/>
      <c r="I239" s="731"/>
      <c r="J239" s="731"/>
      <c r="K239" s="732"/>
    </row>
    <row r="240" spans="1:11" ht="15" customHeight="1" x14ac:dyDescent="0.25">
      <c r="A240" s="730"/>
      <c r="B240" s="731"/>
      <c r="C240" s="731"/>
      <c r="D240" s="731"/>
      <c r="E240" s="731"/>
      <c r="F240" s="732"/>
      <c r="G240" s="730"/>
      <c r="H240" s="731"/>
      <c r="I240" s="731"/>
      <c r="J240" s="731"/>
      <c r="K240" s="732"/>
    </row>
    <row r="241" spans="1:11" ht="15" customHeight="1" x14ac:dyDescent="0.25">
      <c r="A241" s="730"/>
      <c r="B241" s="731"/>
      <c r="C241" s="731"/>
      <c r="D241" s="731"/>
      <c r="E241" s="731"/>
      <c r="F241" s="732"/>
      <c r="G241" s="730"/>
      <c r="H241" s="731"/>
      <c r="I241" s="731"/>
      <c r="J241" s="731"/>
      <c r="K241" s="732"/>
    </row>
    <row r="242" spans="1:11" ht="15" customHeight="1" x14ac:dyDescent="0.25">
      <c r="A242" s="730"/>
      <c r="B242" s="731"/>
      <c r="C242" s="731"/>
      <c r="D242" s="731"/>
      <c r="E242" s="731"/>
      <c r="F242" s="732"/>
      <c r="G242" s="730"/>
      <c r="H242" s="731"/>
      <c r="I242" s="731"/>
      <c r="J242" s="731"/>
      <c r="K242" s="732"/>
    </row>
    <row r="243" spans="1:11" ht="15" customHeight="1" thickBot="1" x14ac:dyDescent="0.3">
      <c r="A243" s="730"/>
      <c r="B243" s="731"/>
      <c r="C243" s="731"/>
      <c r="D243" s="731"/>
      <c r="E243" s="731"/>
      <c r="F243" s="732"/>
      <c r="G243" s="730"/>
      <c r="H243" s="731"/>
      <c r="I243" s="731"/>
      <c r="J243" s="731"/>
      <c r="K243" s="732"/>
    </row>
    <row r="244" spans="1:11" ht="15" customHeight="1" x14ac:dyDescent="0.25">
      <c r="A244" s="761" t="s">
        <v>1162</v>
      </c>
      <c r="B244" s="762"/>
      <c r="C244" s="762"/>
      <c r="D244" s="762"/>
      <c r="E244" s="762"/>
      <c r="F244" s="763"/>
      <c r="G244" s="767" t="s">
        <v>1163</v>
      </c>
      <c r="H244" s="768"/>
      <c r="I244" s="768"/>
      <c r="J244" s="768"/>
      <c r="K244" s="769"/>
    </row>
    <row r="245" spans="1:11" ht="15" customHeight="1" thickBot="1" x14ac:dyDescent="0.3">
      <c r="A245" s="764"/>
      <c r="B245" s="765"/>
      <c r="C245" s="765"/>
      <c r="D245" s="765"/>
      <c r="E245" s="765"/>
      <c r="F245" s="766"/>
      <c r="G245" s="770"/>
      <c r="H245" s="771"/>
      <c r="I245" s="771"/>
      <c r="J245" s="771"/>
      <c r="K245" s="772"/>
    </row>
    <row r="246" spans="1:11" ht="15.75" hidden="1" thickBot="1" x14ac:dyDescent="0.3">
      <c r="A246" s="745" t="s">
        <v>589</v>
      </c>
      <c r="B246" s="746"/>
      <c r="C246" s="746"/>
      <c r="D246" s="746"/>
      <c r="E246" s="746"/>
      <c r="F246" s="747"/>
      <c r="G246" s="745" t="s">
        <v>590</v>
      </c>
      <c r="H246" s="746"/>
      <c r="I246" s="746"/>
      <c r="J246" s="746"/>
      <c r="K246" s="747"/>
    </row>
    <row r="247" spans="1:11" ht="15.75" hidden="1" thickBot="1" x14ac:dyDescent="0.3">
      <c r="A247" s="730"/>
      <c r="B247" s="731"/>
      <c r="C247" s="731"/>
      <c r="D247" s="731"/>
      <c r="E247" s="731"/>
      <c r="F247" s="732"/>
      <c r="G247" s="730"/>
      <c r="H247" s="731"/>
      <c r="I247" s="731"/>
      <c r="J247" s="731"/>
      <c r="K247" s="732"/>
    </row>
    <row r="248" spans="1:11" ht="15.75" hidden="1" thickBot="1" x14ac:dyDescent="0.3">
      <c r="A248" s="730"/>
      <c r="B248" s="731"/>
      <c r="C248" s="731"/>
      <c r="D248" s="731"/>
      <c r="E248" s="731"/>
      <c r="F248" s="732"/>
      <c r="G248" s="730"/>
      <c r="H248" s="731"/>
      <c r="I248" s="731"/>
      <c r="J248" s="731"/>
      <c r="K248" s="732"/>
    </row>
    <row r="249" spans="1:11" ht="15.75" hidden="1" thickBot="1" x14ac:dyDescent="0.3">
      <c r="A249" s="730"/>
      <c r="B249" s="731"/>
      <c r="C249" s="731"/>
      <c r="D249" s="731"/>
      <c r="E249" s="731"/>
      <c r="F249" s="732"/>
      <c r="G249" s="730"/>
      <c r="H249" s="731"/>
      <c r="I249" s="731"/>
      <c r="J249" s="731"/>
      <c r="K249" s="732"/>
    </row>
    <row r="250" spans="1:11" ht="15.75" hidden="1" thickBot="1" x14ac:dyDescent="0.3">
      <c r="A250" s="730"/>
      <c r="B250" s="731"/>
      <c r="C250" s="731"/>
      <c r="D250" s="731"/>
      <c r="E250" s="731"/>
      <c r="F250" s="732"/>
      <c r="G250" s="730"/>
      <c r="H250" s="731"/>
      <c r="I250" s="731"/>
      <c r="J250" s="731"/>
      <c r="K250" s="732"/>
    </row>
    <row r="251" spans="1:11" ht="15.75" hidden="1" thickBot="1" x14ac:dyDescent="0.3">
      <c r="A251" s="730"/>
      <c r="B251" s="731"/>
      <c r="C251" s="731"/>
      <c r="D251" s="731"/>
      <c r="E251" s="731"/>
      <c r="F251" s="732"/>
      <c r="G251" s="730"/>
      <c r="H251" s="731"/>
      <c r="I251" s="731"/>
      <c r="J251" s="731"/>
      <c r="K251" s="732"/>
    </row>
    <row r="252" spans="1:11" ht="15.75" hidden="1" thickBot="1" x14ac:dyDescent="0.3">
      <c r="A252" s="730"/>
      <c r="B252" s="731"/>
      <c r="C252" s="731"/>
      <c r="D252" s="731"/>
      <c r="E252" s="731"/>
      <c r="F252" s="732"/>
      <c r="G252" s="730"/>
      <c r="H252" s="731"/>
      <c r="I252" s="731"/>
      <c r="J252" s="731"/>
      <c r="K252" s="732"/>
    </row>
    <row r="253" spans="1:11" ht="15.75" hidden="1" thickBot="1" x14ac:dyDescent="0.3">
      <c r="A253" s="730"/>
      <c r="B253" s="731"/>
      <c r="C253" s="731"/>
      <c r="D253" s="731"/>
      <c r="E253" s="731"/>
      <c r="F253" s="732"/>
      <c r="G253" s="730"/>
      <c r="H253" s="731"/>
      <c r="I253" s="731"/>
      <c r="J253" s="731"/>
      <c r="K253" s="732"/>
    </row>
    <row r="254" spans="1:11" ht="15.75" hidden="1" thickBot="1" x14ac:dyDescent="0.3">
      <c r="A254" s="730"/>
      <c r="B254" s="731"/>
      <c r="C254" s="731"/>
      <c r="D254" s="731"/>
      <c r="E254" s="731"/>
      <c r="F254" s="732"/>
      <c r="G254" s="730"/>
      <c r="H254" s="731"/>
      <c r="I254" s="731"/>
      <c r="J254" s="731"/>
      <c r="K254" s="732"/>
    </row>
    <row r="255" spans="1:11" ht="15.75" hidden="1" thickBot="1" x14ac:dyDescent="0.3">
      <c r="A255" s="730"/>
      <c r="B255" s="731"/>
      <c r="C255" s="731"/>
      <c r="D255" s="731"/>
      <c r="E255" s="731"/>
      <c r="F255" s="732"/>
      <c r="G255" s="730"/>
      <c r="H255" s="731"/>
      <c r="I255" s="731"/>
      <c r="J255" s="731"/>
      <c r="K255" s="732"/>
    </row>
    <row r="256" spans="1:11" ht="15.75" hidden="1" thickBot="1" x14ac:dyDescent="0.3">
      <c r="A256" s="730"/>
      <c r="B256" s="731"/>
      <c r="C256" s="731"/>
      <c r="D256" s="731"/>
      <c r="E256" s="731"/>
      <c r="F256" s="732"/>
      <c r="G256" s="730"/>
      <c r="H256" s="731"/>
      <c r="I256" s="731"/>
      <c r="J256" s="731"/>
      <c r="K256" s="732"/>
    </row>
    <row r="257" spans="1:11" ht="15.75" hidden="1" thickBot="1" x14ac:dyDescent="0.3">
      <c r="A257" s="730"/>
      <c r="B257" s="731"/>
      <c r="C257" s="731"/>
      <c r="D257" s="731"/>
      <c r="E257" s="731"/>
      <c r="F257" s="732"/>
      <c r="G257" s="730"/>
      <c r="H257" s="731"/>
      <c r="I257" s="731"/>
      <c r="J257" s="731"/>
      <c r="K257" s="732"/>
    </row>
    <row r="258" spans="1:11" ht="15.75" hidden="1" thickBot="1" x14ac:dyDescent="0.3">
      <c r="A258" s="730"/>
      <c r="B258" s="731"/>
      <c r="C258" s="731"/>
      <c r="D258" s="731"/>
      <c r="E258" s="731"/>
      <c r="F258" s="732"/>
      <c r="G258" s="730"/>
      <c r="H258" s="731"/>
      <c r="I258" s="731"/>
      <c r="J258" s="731"/>
      <c r="K258" s="732"/>
    </row>
    <row r="259" spans="1:11" ht="15.75" hidden="1" thickBot="1" x14ac:dyDescent="0.3">
      <c r="A259" s="730"/>
      <c r="B259" s="731"/>
      <c r="C259" s="731"/>
      <c r="D259" s="731"/>
      <c r="E259" s="731"/>
      <c r="F259" s="732"/>
      <c r="G259" s="730"/>
      <c r="H259" s="731"/>
      <c r="I259" s="731"/>
      <c r="J259" s="731"/>
      <c r="K259" s="732"/>
    </row>
    <row r="260" spans="1:11" ht="15.75" hidden="1" thickBot="1" x14ac:dyDescent="0.3">
      <c r="A260" s="767" t="s">
        <v>642</v>
      </c>
      <c r="B260" s="768"/>
      <c r="C260" s="768"/>
      <c r="D260" s="768"/>
      <c r="E260" s="768"/>
      <c r="F260" s="769"/>
      <c r="G260" s="767" t="s">
        <v>643</v>
      </c>
      <c r="H260" s="768"/>
      <c r="I260" s="768"/>
      <c r="J260" s="768"/>
      <c r="K260" s="769"/>
    </row>
    <row r="261" spans="1:11" ht="15.75" hidden="1" thickBot="1" x14ac:dyDescent="0.3">
      <c r="A261" s="770"/>
      <c r="B261" s="771"/>
      <c r="C261" s="771"/>
      <c r="D261" s="771"/>
      <c r="E261" s="771"/>
      <c r="F261" s="772"/>
      <c r="G261" s="770"/>
      <c r="H261" s="771"/>
      <c r="I261" s="771"/>
      <c r="J261" s="771"/>
      <c r="K261" s="772"/>
    </row>
    <row r="262" spans="1:11" ht="15.75" hidden="1" thickBot="1" x14ac:dyDescent="0.3">
      <c r="A262" s="730" t="s">
        <v>534</v>
      </c>
      <c r="B262" s="731"/>
      <c r="C262" s="731"/>
      <c r="D262" s="731"/>
      <c r="E262" s="731"/>
      <c r="F262" s="732"/>
      <c r="G262" s="730" t="s">
        <v>535</v>
      </c>
      <c r="H262" s="731"/>
      <c r="I262" s="731"/>
      <c r="J262" s="731"/>
      <c r="K262" s="732"/>
    </row>
    <row r="263" spans="1:11" ht="15.75" hidden="1" thickBot="1" x14ac:dyDescent="0.3">
      <c r="A263" s="730"/>
      <c r="B263" s="731"/>
      <c r="C263" s="731"/>
      <c r="D263" s="731"/>
      <c r="E263" s="731"/>
      <c r="F263" s="732"/>
      <c r="G263" s="730"/>
      <c r="H263" s="731"/>
      <c r="I263" s="731"/>
      <c r="J263" s="731"/>
      <c r="K263" s="732"/>
    </row>
    <row r="264" spans="1:11" ht="15.75" hidden="1" thickBot="1" x14ac:dyDescent="0.3">
      <c r="A264" s="730"/>
      <c r="B264" s="731"/>
      <c r="C264" s="731"/>
      <c r="D264" s="731"/>
      <c r="E264" s="731"/>
      <c r="F264" s="732"/>
      <c r="G264" s="730"/>
      <c r="H264" s="731"/>
      <c r="I264" s="731"/>
      <c r="J264" s="731"/>
      <c r="K264" s="732"/>
    </row>
    <row r="265" spans="1:11" ht="15.75" hidden="1" thickBot="1" x14ac:dyDescent="0.3">
      <c r="A265" s="730"/>
      <c r="B265" s="731"/>
      <c r="C265" s="731"/>
      <c r="D265" s="731"/>
      <c r="E265" s="731"/>
      <c r="F265" s="732"/>
      <c r="G265" s="730"/>
      <c r="H265" s="731"/>
      <c r="I265" s="731"/>
      <c r="J265" s="731"/>
      <c r="K265" s="732"/>
    </row>
    <row r="266" spans="1:11" ht="15.75" hidden="1" thickBot="1" x14ac:dyDescent="0.3">
      <c r="A266" s="730"/>
      <c r="B266" s="731"/>
      <c r="C266" s="731"/>
      <c r="D266" s="731"/>
      <c r="E266" s="731"/>
      <c r="F266" s="732"/>
      <c r="G266" s="730"/>
      <c r="H266" s="731"/>
      <c r="I266" s="731"/>
      <c r="J266" s="731"/>
      <c r="K266" s="732"/>
    </row>
    <row r="267" spans="1:11" ht="15.75" hidden="1" thickBot="1" x14ac:dyDescent="0.3">
      <c r="A267" s="730"/>
      <c r="B267" s="731"/>
      <c r="C267" s="731"/>
      <c r="D267" s="731"/>
      <c r="E267" s="731"/>
      <c r="F267" s="732"/>
      <c r="G267" s="730"/>
      <c r="H267" s="731"/>
      <c r="I267" s="731"/>
      <c r="J267" s="731"/>
      <c r="K267" s="732"/>
    </row>
    <row r="268" spans="1:11" ht="15.75" hidden="1" thickBot="1" x14ac:dyDescent="0.3">
      <c r="A268" s="730"/>
      <c r="B268" s="731"/>
      <c r="C268" s="731"/>
      <c r="D268" s="731"/>
      <c r="E268" s="731"/>
      <c r="F268" s="732"/>
      <c r="G268" s="730"/>
      <c r="H268" s="731"/>
      <c r="I268" s="731"/>
      <c r="J268" s="731"/>
      <c r="K268" s="732"/>
    </row>
    <row r="269" spans="1:11" ht="15.75" hidden="1" thickBot="1" x14ac:dyDescent="0.3">
      <c r="A269" s="730"/>
      <c r="B269" s="731"/>
      <c r="C269" s="731"/>
      <c r="D269" s="731"/>
      <c r="E269" s="731"/>
      <c r="F269" s="732"/>
      <c r="G269" s="730"/>
      <c r="H269" s="731"/>
      <c r="I269" s="731"/>
      <c r="J269" s="731"/>
      <c r="K269" s="732"/>
    </row>
    <row r="270" spans="1:11" ht="15.75" hidden="1" thickBot="1" x14ac:dyDescent="0.3">
      <c r="A270" s="730"/>
      <c r="B270" s="731"/>
      <c r="C270" s="731"/>
      <c r="D270" s="731"/>
      <c r="E270" s="731"/>
      <c r="F270" s="732"/>
      <c r="G270" s="730"/>
      <c r="H270" s="731"/>
      <c r="I270" s="731"/>
      <c r="J270" s="731"/>
      <c r="K270" s="732"/>
    </row>
    <row r="271" spans="1:11" ht="15.75" hidden="1" thickBot="1" x14ac:dyDescent="0.3">
      <c r="A271" s="730"/>
      <c r="B271" s="731"/>
      <c r="C271" s="731"/>
      <c r="D271" s="731"/>
      <c r="E271" s="731"/>
      <c r="F271" s="732"/>
      <c r="G271" s="730"/>
      <c r="H271" s="731"/>
      <c r="I271" s="731"/>
      <c r="J271" s="731"/>
      <c r="K271" s="732"/>
    </row>
    <row r="272" spans="1:11" ht="15.75" hidden="1" thickBot="1" x14ac:dyDescent="0.3">
      <c r="A272" s="730"/>
      <c r="B272" s="731"/>
      <c r="C272" s="731"/>
      <c r="D272" s="731"/>
      <c r="E272" s="731"/>
      <c r="F272" s="732"/>
      <c r="G272" s="730"/>
      <c r="H272" s="731"/>
      <c r="I272" s="731"/>
      <c r="J272" s="731"/>
      <c r="K272" s="732"/>
    </row>
    <row r="273" spans="1:11" ht="15.75" hidden="1" thickBot="1" x14ac:dyDescent="0.3">
      <c r="A273" s="730"/>
      <c r="B273" s="731"/>
      <c r="C273" s="731"/>
      <c r="D273" s="731"/>
      <c r="E273" s="731"/>
      <c r="F273" s="732"/>
      <c r="G273" s="730"/>
      <c r="H273" s="731"/>
      <c r="I273" s="731"/>
      <c r="J273" s="731"/>
      <c r="K273" s="732"/>
    </row>
    <row r="274" spans="1:11" ht="15.75" hidden="1" thickBot="1" x14ac:dyDescent="0.3">
      <c r="A274" s="730"/>
      <c r="B274" s="731"/>
      <c r="C274" s="731"/>
      <c r="D274" s="731"/>
      <c r="E274" s="731"/>
      <c r="F274" s="732"/>
      <c r="G274" s="730"/>
      <c r="H274" s="731"/>
      <c r="I274" s="731"/>
      <c r="J274" s="731"/>
      <c r="K274" s="732"/>
    </row>
    <row r="275" spans="1:11" ht="15.75" hidden="1" thickBot="1" x14ac:dyDescent="0.3">
      <c r="A275" s="730"/>
      <c r="B275" s="731"/>
      <c r="C275" s="731"/>
      <c r="D275" s="731"/>
      <c r="E275" s="731"/>
      <c r="F275" s="732"/>
      <c r="G275" s="730"/>
      <c r="H275" s="731"/>
      <c r="I275" s="731"/>
      <c r="J275" s="731"/>
      <c r="K275" s="732"/>
    </row>
    <row r="276" spans="1:11" ht="15.75" hidden="1" thickBot="1" x14ac:dyDescent="0.3">
      <c r="A276" s="761" t="s">
        <v>644</v>
      </c>
      <c r="B276" s="762"/>
      <c r="C276" s="762"/>
      <c r="D276" s="762"/>
      <c r="E276" s="762"/>
      <c r="F276" s="763"/>
      <c r="G276" s="767" t="s">
        <v>645</v>
      </c>
      <c r="H276" s="768"/>
      <c r="I276" s="768"/>
      <c r="J276" s="768"/>
      <c r="K276" s="769"/>
    </row>
    <row r="277" spans="1:11" ht="15.75" hidden="1" thickBot="1" x14ac:dyDescent="0.3">
      <c r="A277" s="764"/>
      <c r="B277" s="765"/>
      <c r="C277" s="765"/>
      <c r="D277" s="765"/>
      <c r="E277" s="765"/>
      <c r="F277" s="766"/>
      <c r="G277" s="770"/>
      <c r="H277" s="771"/>
      <c r="I277" s="771"/>
      <c r="J277" s="771"/>
      <c r="K277" s="772"/>
    </row>
    <row r="278" spans="1:11" ht="15.75" hidden="1" thickBot="1" x14ac:dyDescent="0.3">
      <c r="A278" s="745" t="s">
        <v>587</v>
      </c>
      <c r="B278" s="746"/>
      <c r="C278" s="746"/>
      <c r="D278" s="746"/>
      <c r="E278" s="746"/>
      <c r="F278" s="747"/>
      <c r="G278" s="745" t="s">
        <v>588</v>
      </c>
      <c r="H278" s="746"/>
      <c r="I278" s="746"/>
      <c r="J278" s="746"/>
      <c r="K278" s="747"/>
    </row>
    <row r="279" spans="1:11" ht="15.75" hidden="1" thickBot="1" x14ac:dyDescent="0.3">
      <c r="A279" s="730"/>
      <c r="B279" s="731"/>
      <c r="C279" s="731"/>
      <c r="D279" s="731"/>
      <c r="E279" s="731"/>
      <c r="F279" s="732"/>
      <c r="G279" s="730"/>
      <c r="H279" s="731"/>
      <c r="I279" s="731"/>
      <c r="J279" s="731"/>
      <c r="K279" s="732"/>
    </row>
    <row r="280" spans="1:11" ht="15.75" hidden="1" thickBot="1" x14ac:dyDescent="0.3">
      <c r="A280" s="730"/>
      <c r="B280" s="731"/>
      <c r="C280" s="731"/>
      <c r="D280" s="731"/>
      <c r="E280" s="731"/>
      <c r="F280" s="732"/>
      <c r="G280" s="730"/>
      <c r="H280" s="731"/>
      <c r="I280" s="731"/>
      <c r="J280" s="731"/>
      <c r="K280" s="732"/>
    </row>
    <row r="281" spans="1:11" ht="15.75" hidden="1" thickBot="1" x14ac:dyDescent="0.3">
      <c r="A281" s="730"/>
      <c r="B281" s="731"/>
      <c r="C281" s="731"/>
      <c r="D281" s="731"/>
      <c r="E281" s="731"/>
      <c r="F281" s="732"/>
      <c r="G281" s="730"/>
      <c r="H281" s="731"/>
      <c r="I281" s="731"/>
      <c r="J281" s="731"/>
      <c r="K281" s="732"/>
    </row>
    <row r="282" spans="1:11" ht="15.75" hidden="1" thickBot="1" x14ac:dyDescent="0.3">
      <c r="A282" s="730"/>
      <c r="B282" s="731"/>
      <c r="C282" s="731"/>
      <c r="D282" s="731"/>
      <c r="E282" s="731"/>
      <c r="F282" s="732"/>
      <c r="G282" s="730"/>
      <c r="H282" s="731"/>
      <c r="I282" s="731"/>
      <c r="J282" s="731"/>
      <c r="K282" s="732"/>
    </row>
    <row r="283" spans="1:11" ht="15.75" hidden="1" thickBot="1" x14ac:dyDescent="0.3">
      <c r="A283" s="730"/>
      <c r="B283" s="731"/>
      <c r="C283" s="731"/>
      <c r="D283" s="731"/>
      <c r="E283" s="731"/>
      <c r="F283" s="732"/>
      <c r="G283" s="730"/>
      <c r="H283" s="731"/>
      <c r="I283" s="731"/>
      <c r="J283" s="731"/>
      <c r="K283" s="732"/>
    </row>
    <row r="284" spans="1:11" ht="15.75" hidden="1" thickBot="1" x14ac:dyDescent="0.3">
      <c r="A284" s="730"/>
      <c r="B284" s="731"/>
      <c r="C284" s="731"/>
      <c r="D284" s="731"/>
      <c r="E284" s="731"/>
      <c r="F284" s="732"/>
      <c r="G284" s="730"/>
      <c r="H284" s="731"/>
      <c r="I284" s="731"/>
      <c r="J284" s="731"/>
      <c r="K284" s="732"/>
    </row>
    <row r="285" spans="1:11" ht="15.75" hidden="1" thickBot="1" x14ac:dyDescent="0.3">
      <c r="A285" s="730"/>
      <c r="B285" s="731"/>
      <c r="C285" s="731"/>
      <c r="D285" s="731"/>
      <c r="E285" s="731"/>
      <c r="F285" s="732"/>
      <c r="G285" s="730"/>
      <c r="H285" s="731"/>
      <c r="I285" s="731"/>
      <c r="J285" s="731"/>
      <c r="K285" s="732"/>
    </row>
    <row r="286" spans="1:11" ht="15.75" hidden="1" thickBot="1" x14ac:dyDescent="0.3">
      <c r="A286" s="730"/>
      <c r="B286" s="731"/>
      <c r="C286" s="731"/>
      <c r="D286" s="731"/>
      <c r="E286" s="731"/>
      <c r="F286" s="732"/>
      <c r="G286" s="730"/>
      <c r="H286" s="731"/>
      <c r="I286" s="731"/>
      <c r="J286" s="731"/>
      <c r="K286" s="732"/>
    </row>
    <row r="287" spans="1:11" ht="15.75" hidden="1" thickBot="1" x14ac:dyDescent="0.3">
      <c r="A287" s="730"/>
      <c r="B287" s="731"/>
      <c r="C287" s="731"/>
      <c r="D287" s="731"/>
      <c r="E287" s="731"/>
      <c r="F287" s="732"/>
      <c r="G287" s="730"/>
      <c r="H287" s="731"/>
      <c r="I287" s="731"/>
      <c r="J287" s="731"/>
      <c r="K287" s="732"/>
    </row>
    <row r="288" spans="1:11" ht="15.75" hidden="1" thickBot="1" x14ac:dyDescent="0.3">
      <c r="A288" s="730"/>
      <c r="B288" s="731"/>
      <c r="C288" s="731"/>
      <c r="D288" s="731"/>
      <c r="E288" s="731"/>
      <c r="F288" s="732"/>
      <c r="G288" s="730"/>
      <c r="H288" s="731"/>
      <c r="I288" s="731"/>
      <c r="J288" s="731"/>
      <c r="K288" s="732"/>
    </row>
    <row r="289" spans="1:11" ht="15.75" hidden="1" thickBot="1" x14ac:dyDescent="0.3">
      <c r="A289" s="730"/>
      <c r="B289" s="731"/>
      <c r="C289" s="731"/>
      <c r="D289" s="731"/>
      <c r="E289" s="731"/>
      <c r="F289" s="732"/>
      <c r="G289" s="730"/>
      <c r="H289" s="731"/>
      <c r="I289" s="731"/>
      <c r="J289" s="731"/>
      <c r="K289" s="732"/>
    </row>
    <row r="290" spans="1:11" ht="15.75" hidden="1" thickBot="1" x14ac:dyDescent="0.3">
      <c r="A290" s="730"/>
      <c r="B290" s="731"/>
      <c r="C290" s="731"/>
      <c r="D290" s="731"/>
      <c r="E290" s="731"/>
      <c r="F290" s="732"/>
      <c r="G290" s="730"/>
      <c r="H290" s="731"/>
      <c r="I290" s="731"/>
      <c r="J290" s="731"/>
      <c r="K290" s="732"/>
    </row>
    <row r="291" spans="1:11" ht="15.75" hidden="1" thickBot="1" x14ac:dyDescent="0.3">
      <c r="A291" s="730"/>
      <c r="B291" s="731"/>
      <c r="C291" s="731"/>
      <c r="D291" s="731"/>
      <c r="E291" s="731"/>
      <c r="F291" s="732"/>
      <c r="G291" s="730"/>
      <c r="H291" s="731"/>
      <c r="I291" s="731"/>
      <c r="J291" s="731"/>
      <c r="K291" s="732"/>
    </row>
    <row r="292" spans="1:11" ht="15.75" hidden="1" thickBot="1" x14ac:dyDescent="0.3">
      <c r="A292" s="761" t="s">
        <v>628</v>
      </c>
      <c r="B292" s="762"/>
      <c r="C292" s="762"/>
      <c r="D292" s="762"/>
      <c r="E292" s="762"/>
      <c r="F292" s="763"/>
      <c r="G292" s="767" t="s">
        <v>632</v>
      </c>
      <c r="H292" s="768"/>
      <c r="I292" s="768"/>
      <c r="J292" s="768"/>
      <c r="K292" s="769"/>
    </row>
    <row r="293" spans="1:11" ht="15.75" hidden="1" thickBot="1" x14ac:dyDescent="0.3">
      <c r="A293" s="764"/>
      <c r="B293" s="765"/>
      <c r="C293" s="765"/>
      <c r="D293" s="765"/>
      <c r="E293" s="765"/>
      <c r="F293" s="766"/>
      <c r="G293" s="770"/>
      <c r="H293" s="771"/>
      <c r="I293" s="771"/>
      <c r="J293" s="771"/>
      <c r="K293" s="772"/>
    </row>
    <row r="294" spans="1:11" x14ac:dyDescent="0.25">
      <c r="A294" s="745" t="s">
        <v>589</v>
      </c>
      <c r="B294" s="746"/>
      <c r="C294" s="746"/>
      <c r="D294" s="746"/>
      <c r="E294" s="746"/>
      <c r="F294" s="747"/>
      <c r="G294" s="745" t="s">
        <v>590</v>
      </c>
      <c r="H294" s="746"/>
      <c r="I294" s="746"/>
      <c r="J294" s="746"/>
      <c r="K294" s="747"/>
    </row>
    <row r="295" spans="1:11" x14ac:dyDescent="0.25">
      <c r="A295" s="730"/>
      <c r="B295" s="731"/>
      <c r="C295" s="731"/>
      <c r="D295" s="731"/>
      <c r="E295" s="731"/>
      <c r="F295" s="732"/>
      <c r="G295" s="730"/>
      <c r="H295" s="731"/>
      <c r="I295" s="731"/>
      <c r="J295" s="731"/>
      <c r="K295" s="732"/>
    </row>
    <row r="296" spans="1:11" x14ac:dyDescent="0.25">
      <c r="A296" s="730"/>
      <c r="B296" s="731"/>
      <c r="C296" s="731"/>
      <c r="D296" s="731"/>
      <c r="E296" s="731"/>
      <c r="F296" s="732"/>
      <c r="G296" s="730"/>
      <c r="H296" s="731"/>
      <c r="I296" s="731"/>
      <c r="J296" s="731"/>
      <c r="K296" s="732"/>
    </row>
    <row r="297" spans="1:11" x14ac:dyDescent="0.25">
      <c r="A297" s="730"/>
      <c r="B297" s="731"/>
      <c r="C297" s="731"/>
      <c r="D297" s="731"/>
      <c r="E297" s="731"/>
      <c r="F297" s="732"/>
      <c r="G297" s="730"/>
      <c r="H297" s="731"/>
      <c r="I297" s="731"/>
      <c r="J297" s="731"/>
      <c r="K297" s="732"/>
    </row>
    <row r="298" spans="1:11" x14ac:dyDescent="0.25">
      <c r="A298" s="730"/>
      <c r="B298" s="731"/>
      <c r="C298" s="731"/>
      <c r="D298" s="731"/>
      <c r="E298" s="731"/>
      <c r="F298" s="732"/>
      <c r="G298" s="730"/>
      <c r="H298" s="731"/>
      <c r="I298" s="731"/>
      <c r="J298" s="731"/>
      <c r="K298" s="732"/>
    </row>
    <row r="299" spans="1:11" x14ac:dyDescent="0.25">
      <c r="A299" s="730"/>
      <c r="B299" s="731"/>
      <c r="C299" s="731"/>
      <c r="D299" s="731"/>
      <c r="E299" s="731"/>
      <c r="F299" s="732"/>
      <c r="G299" s="730"/>
      <c r="H299" s="731"/>
      <c r="I299" s="731"/>
      <c r="J299" s="731"/>
      <c r="K299" s="732"/>
    </row>
    <row r="300" spans="1:11" x14ac:dyDescent="0.25">
      <c r="A300" s="730"/>
      <c r="B300" s="731"/>
      <c r="C300" s="731"/>
      <c r="D300" s="731"/>
      <c r="E300" s="731"/>
      <c r="F300" s="732"/>
      <c r="G300" s="730"/>
      <c r="H300" s="731"/>
      <c r="I300" s="731"/>
      <c r="J300" s="731"/>
      <c r="K300" s="732"/>
    </row>
    <row r="301" spans="1:11" x14ac:dyDescent="0.25">
      <c r="A301" s="730"/>
      <c r="B301" s="731"/>
      <c r="C301" s="731"/>
      <c r="D301" s="731"/>
      <c r="E301" s="731"/>
      <c r="F301" s="732"/>
      <c r="G301" s="730"/>
      <c r="H301" s="731"/>
      <c r="I301" s="731"/>
      <c r="J301" s="731"/>
      <c r="K301" s="732"/>
    </row>
    <row r="302" spans="1:11" x14ac:dyDescent="0.25">
      <c r="A302" s="730"/>
      <c r="B302" s="731"/>
      <c r="C302" s="731"/>
      <c r="D302" s="731"/>
      <c r="E302" s="731"/>
      <c r="F302" s="732"/>
      <c r="G302" s="730"/>
      <c r="H302" s="731"/>
      <c r="I302" s="731"/>
      <c r="J302" s="731"/>
      <c r="K302" s="732"/>
    </row>
    <row r="303" spans="1:11" x14ac:dyDescent="0.25">
      <c r="A303" s="730"/>
      <c r="B303" s="731"/>
      <c r="C303" s="731"/>
      <c r="D303" s="731"/>
      <c r="E303" s="731"/>
      <c r="F303" s="732"/>
      <c r="G303" s="730"/>
      <c r="H303" s="731"/>
      <c r="I303" s="731"/>
      <c r="J303" s="731"/>
      <c r="K303" s="732"/>
    </row>
    <row r="304" spans="1:11" x14ac:dyDescent="0.25">
      <c r="A304" s="730"/>
      <c r="B304" s="731"/>
      <c r="C304" s="731"/>
      <c r="D304" s="731"/>
      <c r="E304" s="731"/>
      <c r="F304" s="732"/>
      <c r="G304" s="730"/>
      <c r="H304" s="731"/>
      <c r="I304" s="731"/>
      <c r="J304" s="731"/>
      <c r="K304" s="732"/>
    </row>
    <row r="305" spans="1:11" x14ac:dyDescent="0.25">
      <c r="A305" s="730"/>
      <c r="B305" s="731"/>
      <c r="C305" s="731"/>
      <c r="D305" s="731"/>
      <c r="E305" s="731"/>
      <c r="F305" s="732"/>
      <c r="G305" s="730"/>
      <c r="H305" s="731"/>
      <c r="I305" s="731"/>
      <c r="J305" s="731"/>
      <c r="K305" s="732"/>
    </row>
    <row r="306" spans="1:11" x14ac:dyDescent="0.25">
      <c r="A306" s="730"/>
      <c r="B306" s="731"/>
      <c r="C306" s="731"/>
      <c r="D306" s="731"/>
      <c r="E306" s="731"/>
      <c r="F306" s="732"/>
      <c r="G306" s="730"/>
      <c r="H306" s="731"/>
      <c r="I306" s="731"/>
      <c r="J306" s="731"/>
      <c r="K306" s="732"/>
    </row>
    <row r="307" spans="1:11" ht="15.75" thickBot="1" x14ac:dyDescent="0.3">
      <c r="A307" s="730"/>
      <c r="B307" s="731"/>
      <c r="C307" s="731"/>
      <c r="D307" s="731"/>
      <c r="E307" s="731"/>
      <c r="F307" s="732"/>
      <c r="G307" s="730"/>
      <c r="H307" s="731"/>
      <c r="I307" s="731"/>
      <c r="J307" s="731"/>
      <c r="K307" s="732"/>
    </row>
    <row r="308" spans="1:11" x14ac:dyDescent="0.25">
      <c r="A308" s="767" t="s">
        <v>1164</v>
      </c>
      <c r="B308" s="768"/>
      <c r="C308" s="768"/>
      <c r="D308" s="768"/>
      <c r="E308" s="768"/>
      <c r="F308" s="769"/>
      <c r="G308" s="767" t="s">
        <v>1165</v>
      </c>
      <c r="H308" s="768"/>
      <c r="I308" s="768"/>
      <c r="J308" s="768"/>
      <c r="K308" s="769"/>
    </row>
    <row r="309" spans="1:11" ht="15.75" thickBot="1" x14ac:dyDescent="0.3">
      <c r="A309" s="770"/>
      <c r="B309" s="771"/>
      <c r="C309" s="771"/>
      <c r="D309" s="771"/>
      <c r="E309" s="771"/>
      <c r="F309" s="772"/>
      <c r="G309" s="770"/>
      <c r="H309" s="771"/>
      <c r="I309" s="771"/>
      <c r="J309" s="771"/>
      <c r="K309" s="772"/>
    </row>
    <row r="310" spans="1:11" x14ac:dyDescent="0.25">
      <c r="A310" s="745" t="s">
        <v>589</v>
      </c>
      <c r="B310" s="746"/>
      <c r="C310" s="746"/>
      <c r="D310" s="746"/>
      <c r="E310" s="746"/>
      <c r="F310" s="747"/>
      <c r="G310" s="745" t="s">
        <v>590</v>
      </c>
      <c r="H310" s="746"/>
      <c r="I310" s="746"/>
      <c r="J310" s="746"/>
      <c r="K310" s="747"/>
    </row>
    <row r="311" spans="1:11" x14ac:dyDescent="0.25">
      <c r="A311" s="730"/>
      <c r="B311" s="731"/>
      <c r="C311" s="731"/>
      <c r="D311" s="731"/>
      <c r="E311" s="731"/>
      <c r="F311" s="732"/>
      <c r="G311" s="730"/>
      <c r="H311" s="731"/>
      <c r="I311" s="731"/>
      <c r="J311" s="731"/>
      <c r="K311" s="732"/>
    </row>
    <row r="312" spans="1:11" x14ac:dyDescent="0.25">
      <c r="A312" s="730"/>
      <c r="B312" s="731"/>
      <c r="C312" s="731"/>
      <c r="D312" s="731"/>
      <c r="E312" s="731"/>
      <c r="F312" s="732"/>
      <c r="G312" s="730"/>
      <c r="H312" s="731"/>
      <c r="I312" s="731"/>
      <c r="J312" s="731"/>
      <c r="K312" s="732"/>
    </row>
    <row r="313" spans="1:11" x14ac:dyDescent="0.25">
      <c r="A313" s="730"/>
      <c r="B313" s="731"/>
      <c r="C313" s="731"/>
      <c r="D313" s="731"/>
      <c r="E313" s="731"/>
      <c r="F313" s="732"/>
      <c r="G313" s="730"/>
      <c r="H313" s="731"/>
      <c r="I313" s="731"/>
      <c r="J313" s="731"/>
      <c r="K313" s="732"/>
    </row>
    <row r="314" spans="1:11" x14ac:dyDescent="0.25">
      <c r="A314" s="730"/>
      <c r="B314" s="731"/>
      <c r="C314" s="731"/>
      <c r="D314" s="731"/>
      <c r="E314" s="731"/>
      <c r="F314" s="732"/>
      <c r="G314" s="730"/>
      <c r="H314" s="731"/>
      <c r="I314" s="731"/>
      <c r="J314" s="731"/>
      <c r="K314" s="732"/>
    </row>
    <row r="315" spans="1:11" x14ac:dyDescent="0.25">
      <c r="A315" s="730"/>
      <c r="B315" s="731"/>
      <c r="C315" s="731"/>
      <c r="D315" s="731"/>
      <c r="E315" s="731"/>
      <c r="F315" s="732"/>
      <c r="G315" s="730"/>
      <c r="H315" s="731"/>
      <c r="I315" s="731"/>
      <c r="J315" s="731"/>
      <c r="K315" s="732"/>
    </row>
    <row r="316" spans="1:11" x14ac:dyDescent="0.25">
      <c r="A316" s="730"/>
      <c r="B316" s="731"/>
      <c r="C316" s="731"/>
      <c r="D316" s="731"/>
      <c r="E316" s="731"/>
      <c r="F316" s="732"/>
      <c r="G316" s="730"/>
      <c r="H316" s="731"/>
      <c r="I316" s="731"/>
      <c r="J316" s="731"/>
      <c r="K316" s="732"/>
    </row>
    <row r="317" spans="1:11" x14ac:dyDescent="0.25">
      <c r="A317" s="730"/>
      <c r="B317" s="731"/>
      <c r="C317" s="731"/>
      <c r="D317" s="731"/>
      <c r="E317" s="731"/>
      <c r="F317" s="732"/>
      <c r="G317" s="730"/>
      <c r="H317" s="731"/>
      <c r="I317" s="731"/>
      <c r="J317" s="731"/>
      <c r="K317" s="732"/>
    </row>
    <row r="318" spans="1:11" x14ac:dyDescent="0.25">
      <c r="A318" s="730"/>
      <c r="B318" s="731"/>
      <c r="C318" s="731"/>
      <c r="D318" s="731"/>
      <c r="E318" s="731"/>
      <c r="F318" s="732"/>
      <c r="G318" s="730"/>
      <c r="H318" s="731"/>
      <c r="I318" s="731"/>
      <c r="J318" s="731"/>
      <c r="K318" s="732"/>
    </row>
    <row r="319" spans="1:11" x14ac:dyDescent="0.25">
      <c r="A319" s="730"/>
      <c r="B319" s="731"/>
      <c r="C319" s="731"/>
      <c r="D319" s="731"/>
      <c r="E319" s="731"/>
      <c r="F319" s="732"/>
      <c r="G319" s="730"/>
      <c r="H319" s="731"/>
      <c r="I319" s="731"/>
      <c r="J319" s="731"/>
      <c r="K319" s="732"/>
    </row>
    <row r="320" spans="1:11" x14ac:dyDescent="0.25">
      <c r="A320" s="730"/>
      <c r="B320" s="731"/>
      <c r="C320" s="731"/>
      <c r="D320" s="731"/>
      <c r="E320" s="731"/>
      <c r="F320" s="732"/>
      <c r="G320" s="730"/>
      <c r="H320" s="731"/>
      <c r="I320" s="731"/>
      <c r="J320" s="731"/>
      <c r="K320" s="732"/>
    </row>
    <row r="321" spans="1:11" x14ac:dyDescent="0.25">
      <c r="A321" s="730"/>
      <c r="B321" s="731"/>
      <c r="C321" s="731"/>
      <c r="D321" s="731"/>
      <c r="E321" s="731"/>
      <c r="F321" s="732"/>
      <c r="G321" s="730"/>
      <c r="H321" s="731"/>
      <c r="I321" s="731"/>
      <c r="J321" s="731"/>
      <c r="K321" s="732"/>
    </row>
    <row r="322" spans="1:11" x14ac:dyDescent="0.25">
      <c r="A322" s="730"/>
      <c r="B322" s="731"/>
      <c r="C322" s="731"/>
      <c r="D322" s="731"/>
      <c r="E322" s="731"/>
      <c r="F322" s="732"/>
      <c r="G322" s="730"/>
      <c r="H322" s="731"/>
      <c r="I322" s="731"/>
      <c r="J322" s="731"/>
      <c r="K322" s="732"/>
    </row>
    <row r="323" spans="1:11" ht="15.75" thickBot="1" x14ac:dyDescent="0.3">
      <c r="A323" s="730"/>
      <c r="B323" s="731"/>
      <c r="C323" s="731"/>
      <c r="D323" s="731"/>
      <c r="E323" s="731"/>
      <c r="F323" s="732"/>
      <c r="G323" s="730"/>
      <c r="H323" s="731"/>
      <c r="I323" s="731"/>
      <c r="J323" s="731"/>
      <c r="K323" s="732"/>
    </row>
    <row r="324" spans="1:11" x14ac:dyDescent="0.25">
      <c r="A324" s="767" t="s">
        <v>1166</v>
      </c>
      <c r="B324" s="768"/>
      <c r="C324" s="768"/>
      <c r="D324" s="768"/>
      <c r="E324" s="768"/>
      <c r="F324" s="769"/>
      <c r="G324" s="767" t="s">
        <v>1166</v>
      </c>
      <c r="H324" s="768"/>
      <c r="I324" s="768"/>
      <c r="J324" s="768"/>
      <c r="K324" s="769"/>
    </row>
    <row r="325" spans="1:11" ht="15.75" thickBot="1" x14ac:dyDescent="0.3">
      <c r="A325" s="770"/>
      <c r="B325" s="771"/>
      <c r="C325" s="771"/>
      <c r="D325" s="771"/>
      <c r="E325" s="771"/>
      <c r="F325" s="772"/>
      <c r="G325" s="770"/>
      <c r="H325" s="771"/>
      <c r="I325" s="771"/>
      <c r="J325" s="771"/>
      <c r="K325" s="772"/>
    </row>
    <row r="326" spans="1:11" x14ac:dyDescent="0.25">
      <c r="A326" s="745" t="s">
        <v>589</v>
      </c>
      <c r="B326" s="746"/>
      <c r="C326" s="746"/>
      <c r="D326" s="746"/>
      <c r="E326" s="746"/>
      <c r="F326" s="747"/>
      <c r="G326" s="745" t="s">
        <v>590</v>
      </c>
      <c r="H326" s="746"/>
      <c r="I326" s="746"/>
      <c r="J326" s="746"/>
      <c r="K326" s="747"/>
    </row>
    <row r="327" spans="1:11" x14ac:dyDescent="0.25">
      <c r="A327" s="730"/>
      <c r="B327" s="731"/>
      <c r="C327" s="731"/>
      <c r="D327" s="731"/>
      <c r="E327" s="731"/>
      <c r="F327" s="732"/>
      <c r="G327" s="730"/>
      <c r="H327" s="731"/>
      <c r="I327" s="731"/>
      <c r="J327" s="731"/>
      <c r="K327" s="732"/>
    </row>
    <row r="328" spans="1:11" x14ac:dyDescent="0.25">
      <c r="A328" s="730"/>
      <c r="B328" s="731"/>
      <c r="C328" s="731"/>
      <c r="D328" s="731"/>
      <c r="E328" s="731"/>
      <c r="F328" s="732"/>
      <c r="G328" s="730"/>
      <c r="H328" s="731"/>
      <c r="I328" s="731"/>
      <c r="J328" s="731"/>
      <c r="K328" s="732"/>
    </row>
    <row r="329" spans="1:11" x14ac:dyDescent="0.25">
      <c r="A329" s="730"/>
      <c r="B329" s="731"/>
      <c r="C329" s="731"/>
      <c r="D329" s="731"/>
      <c r="E329" s="731"/>
      <c r="F329" s="732"/>
      <c r="G329" s="730"/>
      <c r="H329" s="731"/>
      <c r="I329" s="731"/>
      <c r="J329" s="731"/>
      <c r="K329" s="732"/>
    </row>
    <row r="330" spans="1:11" x14ac:dyDescent="0.25">
      <c r="A330" s="730"/>
      <c r="B330" s="731"/>
      <c r="C330" s="731"/>
      <c r="D330" s="731"/>
      <c r="E330" s="731"/>
      <c r="F330" s="732"/>
      <c r="G330" s="730"/>
      <c r="H330" s="731"/>
      <c r="I330" s="731"/>
      <c r="J330" s="731"/>
      <c r="K330" s="732"/>
    </row>
    <row r="331" spans="1:11" x14ac:dyDescent="0.25">
      <c r="A331" s="730"/>
      <c r="B331" s="731"/>
      <c r="C331" s="731"/>
      <c r="D331" s="731"/>
      <c r="E331" s="731"/>
      <c r="F331" s="732"/>
      <c r="G331" s="730"/>
      <c r="H331" s="731"/>
      <c r="I331" s="731"/>
      <c r="J331" s="731"/>
      <c r="K331" s="732"/>
    </row>
    <row r="332" spans="1:11" x14ac:dyDescent="0.25">
      <c r="A332" s="730"/>
      <c r="B332" s="731"/>
      <c r="C332" s="731"/>
      <c r="D332" s="731"/>
      <c r="E332" s="731"/>
      <c r="F332" s="732"/>
      <c r="G332" s="730"/>
      <c r="H332" s="731"/>
      <c r="I332" s="731"/>
      <c r="J332" s="731"/>
      <c r="K332" s="732"/>
    </row>
    <row r="333" spans="1:11" x14ac:dyDescent="0.25">
      <c r="A333" s="730"/>
      <c r="B333" s="731"/>
      <c r="C333" s="731"/>
      <c r="D333" s="731"/>
      <c r="E333" s="731"/>
      <c r="F333" s="732"/>
      <c r="G333" s="730"/>
      <c r="H333" s="731"/>
      <c r="I333" s="731"/>
      <c r="J333" s="731"/>
      <c r="K333" s="732"/>
    </row>
    <row r="334" spans="1:11" x14ac:dyDescent="0.25">
      <c r="A334" s="730"/>
      <c r="B334" s="731"/>
      <c r="C334" s="731"/>
      <c r="D334" s="731"/>
      <c r="E334" s="731"/>
      <c r="F334" s="732"/>
      <c r="G334" s="730"/>
      <c r="H334" s="731"/>
      <c r="I334" s="731"/>
      <c r="J334" s="731"/>
      <c r="K334" s="732"/>
    </row>
    <row r="335" spans="1:11" x14ac:dyDescent="0.25">
      <c r="A335" s="730"/>
      <c r="B335" s="731"/>
      <c r="C335" s="731"/>
      <c r="D335" s="731"/>
      <c r="E335" s="731"/>
      <c r="F335" s="732"/>
      <c r="G335" s="730"/>
      <c r="H335" s="731"/>
      <c r="I335" s="731"/>
      <c r="J335" s="731"/>
      <c r="K335" s="732"/>
    </row>
    <row r="336" spans="1:11" x14ac:dyDescent="0.25">
      <c r="A336" s="730"/>
      <c r="B336" s="731"/>
      <c r="C336" s="731"/>
      <c r="D336" s="731"/>
      <c r="E336" s="731"/>
      <c r="F336" s="732"/>
      <c r="G336" s="730"/>
      <c r="H336" s="731"/>
      <c r="I336" s="731"/>
      <c r="J336" s="731"/>
      <c r="K336" s="732"/>
    </row>
    <row r="337" spans="1:11" x14ac:dyDescent="0.25">
      <c r="A337" s="730"/>
      <c r="B337" s="731"/>
      <c r="C337" s="731"/>
      <c r="D337" s="731"/>
      <c r="E337" s="731"/>
      <c r="F337" s="732"/>
      <c r="G337" s="730"/>
      <c r="H337" s="731"/>
      <c r="I337" s="731"/>
      <c r="J337" s="731"/>
      <c r="K337" s="732"/>
    </row>
    <row r="338" spans="1:11" x14ac:dyDescent="0.25">
      <c r="A338" s="730"/>
      <c r="B338" s="731"/>
      <c r="C338" s="731"/>
      <c r="D338" s="731"/>
      <c r="E338" s="731"/>
      <c r="F338" s="732"/>
      <c r="G338" s="730"/>
      <c r="H338" s="731"/>
      <c r="I338" s="731"/>
      <c r="J338" s="731"/>
      <c r="K338" s="732"/>
    </row>
    <row r="339" spans="1:11" ht="15.75" thickBot="1" x14ac:dyDescent="0.3">
      <c r="A339" s="730"/>
      <c r="B339" s="731"/>
      <c r="C339" s="731"/>
      <c r="D339" s="731"/>
      <c r="E339" s="731"/>
      <c r="F339" s="732"/>
      <c r="G339" s="730"/>
      <c r="H339" s="731"/>
      <c r="I339" s="731"/>
      <c r="J339" s="731"/>
      <c r="K339" s="732"/>
    </row>
    <row r="340" spans="1:11" x14ac:dyDescent="0.25">
      <c r="A340" s="767" t="s">
        <v>1167</v>
      </c>
      <c r="B340" s="768"/>
      <c r="C340" s="768"/>
      <c r="D340" s="768"/>
      <c r="E340" s="768"/>
      <c r="F340" s="769"/>
      <c r="G340" s="767" t="s">
        <v>1168</v>
      </c>
      <c r="H340" s="768"/>
      <c r="I340" s="768"/>
      <c r="J340" s="768"/>
      <c r="K340" s="769"/>
    </row>
    <row r="341" spans="1:11" ht="15.75" thickBot="1" x14ac:dyDescent="0.3">
      <c r="A341" s="770"/>
      <c r="B341" s="771"/>
      <c r="C341" s="771"/>
      <c r="D341" s="771"/>
      <c r="E341" s="771"/>
      <c r="F341" s="772"/>
      <c r="G341" s="770"/>
      <c r="H341" s="771"/>
      <c r="I341" s="771"/>
      <c r="J341" s="771"/>
      <c r="K341" s="772"/>
    </row>
    <row r="342" spans="1:11" x14ac:dyDescent="0.25">
      <c r="A342" s="730"/>
      <c r="B342" s="731"/>
      <c r="C342" s="731"/>
      <c r="D342" s="731"/>
      <c r="E342" s="731"/>
      <c r="F342" s="732"/>
      <c r="G342" s="730" t="s">
        <v>535</v>
      </c>
      <c r="H342" s="731"/>
      <c r="I342" s="731"/>
      <c r="J342" s="731"/>
      <c r="K342" s="732"/>
    </row>
    <row r="343" spans="1:11" x14ac:dyDescent="0.25">
      <c r="A343" s="730"/>
      <c r="B343" s="731"/>
      <c r="C343" s="731"/>
      <c r="D343" s="731"/>
      <c r="E343" s="731"/>
      <c r="F343" s="732"/>
      <c r="G343" s="730"/>
      <c r="H343" s="731"/>
      <c r="I343" s="731"/>
      <c r="J343" s="731"/>
      <c r="K343" s="732"/>
    </row>
    <row r="344" spans="1:11" x14ac:dyDescent="0.25">
      <c r="A344" s="730"/>
      <c r="B344" s="731"/>
      <c r="C344" s="731"/>
      <c r="D344" s="731"/>
      <c r="E344" s="731"/>
      <c r="F344" s="732"/>
      <c r="G344" s="730"/>
      <c r="H344" s="731"/>
      <c r="I344" s="731"/>
      <c r="J344" s="731"/>
      <c r="K344" s="732"/>
    </row>
    <row r="345" spans="1:11" x14ac:dyDescent="0.25">
      <c r="A345" s="730"/>
      <c r="B345" s="731"/>
      <c r="C345" s="731"/>
      <c r="D345" s="731"/>
      <c r="E345" s="731"/>
      <c r="F345" s="732"/>
      <c r="G345" s="730"/>
      <c r="H345" s="731"/>
      <c r="I345" s="731"/>
      <c r="J345" s="731"/>
      <c r="K345" s="732"/>
    </row>
    <row r="346" spans="1:11" x14ac:dyDescent="0.25">
      <c r="A346" s="730"/>
      <c r="B346" s="731"/>
      <c r="C346" s="731"/>
      <c r="D346" s="731"/>
      <c r="E346" s="731"/>
      <c r="F346" s="732"/>
      <c r="G346" s="730"/>
      <c r="H346" s="731"/>
      <c r="I346" s="731"/>
      <c r="J346" s="731"/>
      <c r="K346" s="732"/>
    </row>
    <row r="347" spans="1:11" x14ac:dyDescent="0.25">
      <c r="A347" s="730"/>
      <c r="B347" s="731"/>
      <c r="C347" s="731"/>
      <c r="D347" s="731"/>
      <c r="E347" s="731"/>
      <c r="F347" s="732"/>
      <c r="G347" s="730"/>
      <c r="H347" s="731"/>
      <c r="I347" s="731"/>
      <c r="J347" s="731"/>
      <c r="K347" s="732"/>
    </row>
    <row r="348" spans="1:11" x14ac:dyDescent="0.25">
      <c r="A348" s="730"/>
      <c r="B348" s="731"/>
      <c r="C348" s="731"/>
      <c r="D348" s="731"/>
      <c r="E348" s="731"/>
      <c r="F348" s="732"/>
      <c r="G348" s="730"/>
      <c r="H348" s="731"/>
      <c r="I348" s="731"/>
      <c r="J348" s="731"/>
      <c r="K348" s="732"/>
    </row>
    <row r="349" spans="1:11" x14ac:dyDescent="0.25">
      <c r="A349" s="730"/>
      <c r="B349" s="731"/>
      <c r="C349" s="731"/>
      <c r="D349" s="731"/>
      <c r="E349" s="731"/>
      <c r="F349" s="732"/>
      <c r="G349" s="730"/>
      <c r="H349" s="731"/>
      <c r="I349" s="731"/>
      <c r="J349" s="731"/>
      <c r="K349" s="732"/>
    </row>
    <row r="350" spans="1:11" x14ac:dyDescent="0.25">
      <c r="A350" s="730"/>
      <c r="B350" s="731"/>
      <c r="C350" s="731"/>
      <c r="D350" s="731"/>
      <c r="E350" s="731"/>
      <c r="F350" s="732"/>
      <c r="G350" s="730"/>
      <c r="H350" s="731"/>
      <c r="I350" s="731"/>
      <c r="J350" s="731"/>
      <c r="K350" s="732"/>
    </row>
    <row r="351" spans="1:11" x14ac:dyDescent="0.25">
      <c r="A351" s="730"/>
      <c r="B351" s="731"/>
      <c r="C351" s="731"/>
      <c r="D351" s="731"/>
      <c r="E351" s="731"/>
      <c r="F351" s="732"/>
      <c r="G351" s="730"/>
      <c r="H351" s="731"/>
      <c r="I351" s="731"/>
      <c r="J351" s="731"/>
      <c r="K351" s="732"/>
    </row>
    <row r="352" spans="1:11" x14ac:dyDescent="0.25">
      <c r="A352" s="730"/>
      <c r="B352" s="731"/>
      <c r="C352" s="731"/>
      <c r="D352" s="731"/>
      <c r="E352" s="731"/>
      <c r="F352" s="732"/>
      <c r="G352" s="730"/>
      <c r="H352" s="731"/>
      <c r="I352" s="731"/>
      <c r="J352" s="731"/>
      <c r="K352" s="732"/>
    </row>
    <row r="353" spans="1:11" x14ac:dyDescent="0.25">
      <c r="A353" s="730"/>
      <c r="B353" s="731"/>
      <c r="C353" s="731"/>
      <c r="D353" s="731"/>
      <c r="E353" s="731"/>
      <c r="F353" s="732"/>
      <c r="G353" s="730"/>
      <c r="H353" s="731"/>
      <c r="I353" s="731"/>
      <c r="J353" s="731"/>
      <c r="K353" s="732"/>
    </row>
    <row r="354" spans="1:11" x14ac:dyDescent="0.25">
      <c r="A354" s="730"/>
      <c r="B354" s="731"/>
      <c r="C354" s="731"/>
      <c r="D354" s="731"/>
      <c r="E354" s="731"/>
      <c r="F354" s="732"/>
      <c r="G354" s="730"/>
      <c r="H354" s="731"/>
      <c r="I354" s="731"/>
      <c r="J354" s="731"/>
      <c r="K354" s="732"/>
    </row>
    <row r="355" spans="1:11" ht="15.75" thickBot="1" x14ac:dyDescent="0.3">
      <c r="A355" s="730"/>
      <c r="B355" s="731"/>
      <c r="C355" s="731"/>
      <c r="D355" s="731"/>
      <c r="E355" s="731"/>
      <c r="F355" s="732"/>
      <c r="G355" s="730"/>
      <c r="H355" s="731"/>
      <c r="I355" s="731"/>
      <c r="J355" s="731"/>
      <c r="K355" s="732"/>
    </row>
    <row r="356" spans="1:11" x14ac:dyDescent="0.25">
      <c r="A356" s="761" t="s">
        <v>1169</v>
      </c>
      <c r="B356" s="762"/>
      <c r="C356" s="762"/>
      <c r="D356" s="762"/>
      <c r="E356" s="762"/>
      <c r="F356" s="763"/>
      <c r="G356" s="767" t="s">
        <v>1170</v>
      </c>
      <c r="H356" s="768"/>
      <c r="I356" s="768"/>
      <c r="J356" s="768"/>
      <c r="K356" s="769"/>
    </row>
    <row r="357" spans="1:11" ht="15.75" thickBot="1" x14ac:dyDescent="0.3">
      <c r="A357" s="764"/>
      <c r="B357" s="765"/>
      <c r="C357" s="765"/>
      <c r="D357" s="765"/>
      <c r="E357" s="765"/>
      <c r="F357" s="766"/>
      <c r="G357" s="770"/>
      <c r="H357" s="771"/>
      <c r="I357" s="771"/>
      <c r="J357" s="771"/>
      <c r="K357" s="772"/>
    </row>
    <row r="358" spans="1:11" x14ac:dyDescent="0.25">
      <c r="A358" s="730"/>
      <c r="B358" s="731"/>
      <c r="C358" s="731"/>
      <c r="D358" s="731"/>
      <c r="E358" s="731"/>
      <c r="F358" s="732"/>
      <c r="G358" s="730" t="s">
        <v>535</v>
      </c>
      <c r="H358" s="731"/>
      <c r="I358" s="731"/>
      <c r="J358" s="731"/>
      <c r="K358" s="732"/>
    </row>
    <row r="359" spans="1:11" x14ac:dyDescent="0.25">
      <c r="A359" s="730"/>
      <c r="B359" s="731"/>
      <c r="C359" s="731"/>
      <c r="D359" s="731"/>
      <c r="E359" s="731"/>
      <c r="F359" s="732"/>
      <c r="G359" s="730"/>
      <c r="H359" s="731"/>
      <c r="I359" s="731"/>
      <c r="J359" s="731"/>
      <c r="K359" s="732"/>
    </row>
    <row r="360" spans="1:11" x14ac:dyDescent="0.25">
      <c r="A360" s="730"/>
      <c r="B360" s="731"/>
      <c r="C360" s="731"/>
      <c r="D360" s="731"/>
      <c r="E360" s="731"/>
      <c r="F360" s="732"/>
      <c r="G360" s="730"/>
      <c r="H360" s="731"/>
      <c r="I360" s="731"/>
      <c r="J360" s="731"/>
      <c r="K360" s="732"/>
    </row>
    <row r="361" spans="1:11" x14ac:dyDescent="0.25">
      <c r="A361" s="730"/>
      <c r="B361" s="731"/>
      <c r="C361" s="731"/>
      <c r="D361" s="731"/>
      <c r="E361" s="731"/>
      <c r="F361" s="732"/>
      <c r="G361" s="730"/>
      <c r="H361" s="731"/>
      <c r="I361" s="731"/>
      <c r="J361" s="731"/>
      <c r="K361" s="732"/>
    </row>
    <row r="362" spans="1:11" x14ac:dyDescent="0.25">
      <c r="A362" s="730"/>
      <c r="B362" s="731"/>
      <c r="C362" s="731"/>
      <c r="D362" s="731"/>
      <c r="E362" s="731"/>
      <c r="F362" s="732"/>
      <c r="G362" s="730"/>
      <c r="H362" s="731"/>
      <c r="I362" s="731"/>
      <c r="J362" s="731"/>
      <c r="K362" s="732"/>
    </row>
    <row r="363" spans="1:11" x14ac:dyDescent="0.25">
      <c r="A363" s="730"/>
      <c r="B363" s="731"/>
      <c r="C363" s="731"/>
      <c r="D363" s="731"/>
      <c r="E363" s="731"/>
      <c r="F363" s="732"/>
      <c r="G363" s="730"/>
      <c r="H363" s="731"/>
      <c r="I363" s="731"/>
      <c r="J363" s="731"/>
      <c r="K363" s="732"/>
    </row>
    <row r="364" spans="1:11" x14ac:dyDescent="0.25">
      <c r="A364" s="730"/>
      <c r="B364" s="731"/>
      <c r="C364" s="731"/>
      <c r="D364" s="731"/>
      <c r="E364" s="731"/>
      <c r="F364" s="732"/>
      <c r="G364" s="730"/>
      <c r="H364" s="731"/>
      <c r="I364" s="731"/>
      <c r="J364" s="731"/>
      <c r="K364" s="732"/>
    </row>
    <row r="365" spans="1:11" x14ac:dyDescent="0.25">
      <c r="A365" s="730"/>
      <c r="B365" s="731"/>
      <c r="C365" s="731"/>
      <c r="D365" s="731"/>
      <c r="E365" s="731"/>
      <c r="F365" s="732"/>
      <c r="G365" s="730"/>
      <c r="H365" s="731"/>
      <c r="I365" s="731"/>
      <c r="J365" s="731"/>
      <c r="K365" s="732"/>
    </row>
    <row r="366" spans="1:11" x14ac:dyDescent="0.25">
      <c r="A366" s="730"/>
      <c r="B366" s="731"/>
      <c r="C366" s="731"/>
      <c r="D366" s="731"/>
      <c r="E366" s="731"/>
      <c r="F366" s="732"/>
      <c r="G366" s="730"/>
      <c r="H366" s="731"/>
      <c r="I366" s="731"/>
      <c r="J366" s="731"/>
      <c r="K366" s="732"/>
    </row>
    <row r="367" spans="1:11" x14ac:dyDescent="0.25">
      <c r="A367" s="730"/>
      <c r="B367" s="731"/>
      <c r="C367" s="731"/>
      <c r="D367" s="731"/>
      <c r="E367" s="731"/>
      <c r="F367" s="732"/>
      <c r="G367" s="730"/>
      <c r="H367" s="731"/>
      <c r="I367" s="731"/>
      <c r="J367" s="731"/>
      <c r="K367" s="732"/>
    </row>
    <row r="368" spans="1:11" x14ac:dyDescent="0.25">
      <c r="A368" s="730"/>
      <c r="B368" s="731"/>
      <c r="C368" s="731"/>
      <c r="D368" s="731"/>
      <c r="E368" s="731"/>
      <c r="F368" s="732"/>
      <c r="G368" s="730"/>
      <c r="H368" s="731"/>
      <c r="I368" s="731"/>
      <c r="J368" s="731"/>
      <c r="K368" s="732"/>
    </row>
    <row r="369" spans="1:11" x14ac:dyDescent="0.25">
      <c r="A369" s="730"/>
      <c r="B369" s="731"/>
      <c r="C369" s="731"/>
      <c r="D369" s="731"/>
      <c r="E369" s="731"/>
      <c r="F369" s="732"/>
      <c r="G369" s="730"/>
      <c r="H369" s="731"/>
      <c r="I369" s="731"/>
      <c r="J369" s="731"/>
      <c r="K369" s="732"/>
    </row>
    <row r="370" spans="1:11" x14ac:dyDescent="0.25">
      <c r="A370" s="730"/>
      <c r="B370" s="731"/>
      <c r="C370" s="731"/>
      <c r="D370" s="731"/>
      <c r="E370" s="731"/>
      <c r="F370" s="732"/>
      <c r="G370" s="730"/>
      <c r="H370" s="731"/>
      <c r="I370" s="731"/>
      <c r="J370" s="731"/>
      <c r="K370" s="732"/>
    </row>
    <row r="371" spans="1:11" ht="15.75" thickBot="1" x14ac:dyDescent="0.3">
      <c r="A371" s="730"/>
      <c r="B371" s="731"/>
      <c r="C371" s="731"/>
      <c r="D371" s="731"/>
      <c r="E371" s="731"/>
      <c r="F371" s="732"/>
      <c r="G371" s="730"/>
      <c r="H371" s="731"/>
      <c r="I371" s="731"/>
      <c r="J371" s="731"/>
      <c r="K371" s="732"/>
    </row>
    <row r="372" spans="1:11" x14ac:dyDescent="0.25">
      <c r="A372" s="761" t="s">
        <v>1171</v>
      </c>
      <c r="B372" s="762"/>
      <c r="C372" s="762"/>
      <c r="D372" s="762"/>
      <c r="E372" s="762"/>
      <c r="F372" s="763"/>
      <c r="G372" s="767" t="s">
        <v>1027</v>
      </c>
      <c r="H372" s="768"/>
      <c r="I372" s="768"/>
      <c r="J372" s="768"/>
      <c r="K372" s="769"/>
    </row>
    <row r="373" spans="1:11" ht="15.75" thickBot="1" x14ac:dyDescent="0.3">
      <c r="A373" s="764"/>
      <c r="B373" s="765"/>
      <c r="C373" s="765"/>
      <c r="D373" s="765"/>
      <c r="E373" s="765"/>
      <c r="F373" s="766"/>
      <c r="G373" s="770"/>
      <c r="H373" s="771"/>
      <c r="I373" s="771"/>
      <c r="J373" s="771"/>
      <c r="K373" s="772"/>
    </row>
    <row r="374" spans="1:11" x14ac:dyDescent="0.25">
      <c r="A374" s="745" t="s">
        <v>587</v>
      </c>
      <c r="B374" s="746"/>
      <c r="C374" s="746"/>
      <c r="D374" s="746"/>
      <c r="E374" s="746"/>
      <c r="F374" s="747"/>
      <c r="G374" s="745"/>
      <c r="H374" s="746"/>
      <c r="I374" s="746"/>
      <c r="J374" s="746"/>
      <c r="K374" s="747"/>
    </row>
    <row r="375" spans="1:11" x14ac:dyDescent="0.25">
      <c r="A375" s="730"/>
      <c r="B375" s="731"/>
      <c r="C375" s="731"/>
      <c r="D375" s="731"/>
      <c r="E375" s="731"/>
      <c r="F375" s="732"/>
      <c r="G375" s="730"/>
      <c r="H375" s="731"/>
      <c r="I375" s="731"/>
      <c r="J375" s="731"/>
      <c r="K375" s="732"/>
    </row>
    <row r="376" spans="1:11" x14ac:dyDescent="0.25">
      <c r="A376" s="730"/>
      <c r="B376" s="731"/>
      <c r="C376" s="731"/>
      <c r="D376" s="731"/>
      <c r="E376" s="731"/>
      <c r="F376" s="732"/>
      <c r="G376" s="730"/>
      <c r="H376" s="731"/>
      <c r="I376" s="731"/>
      <c r="J376" s="731"/>
      <c r="K376" s="732"/>
    </row>
    <row r="377" spans="1:11" x14ac:dyDescent="0.25">
      <c r="A377" s="730"/>
      <c r="B377" s="731"/>
      <c r="C377" s="731"/>
      <c r="D377" s="731"/>
      <c r="E377" s="731"/>
      <c r="F377" s="732"/>
      <c r="G377" s="730"/>
      <c r="H377" s="731"/>
      <c r="I377" s="731"/>
      <c r="J377" s="731"/>
      <c r="K377" s="732"/>
    </row>
    <row r="378" spans="1:11" x14ac:dyDescent="0.25">
      <c r="A378" s="730"/>
      <c r="B378" s="731"/>
      <c r="C378" s="731"/>
      <c r="D378" s="731"/>
      <c r="E378" s="731"/>
      <c r="F378" s="732"/>
      <c r="G378" s="730"/>
      <c r="H378" s="731"/>
      <c r="I378" s="731"/>
      <c r="J378" s="731"/>
      <c r="K378" s="732"/>
    </row>
    <row r="379" spans="1:11" x14ac:dyDescent="0.25">
      <c r="A379" s="730"/>
      <c r="B379" s="731"/>
      <c r="C379" s="731"/>
      <c r="D379" s="731"/>
      <c r="E379" s="731"/>
      <c r="F379" s="732"/>
      <c r="G379" s="730"/>
      <c r="H379" s="731"/>
      <c r="I379" s="731"/>
      <c r="J379" s="731"/>
      <c r="K379" s="732"/>
    </row>
    <row r="380" spans="1:11" x14ac:dyDescent="0.25">
      <c r="A380" s="730"/>
      <c r="B380" s="731"/>
      <c r="C380" s="731"/>
      <c r="D380" s="731"/>
      <c r="E380" s="731"/>
      <c r="F380" s="732"/>
      <c r="G380" s="730"/>
      <c r="H380" s="731"/>
      <c r="I380" s="731"/>
      <c r="J380" s="731"/>
      <c r="K380" s="732"/>
    </row>
    <row r="381" spans="1:11" x14ac:dyDescent="0.25">
      <c r="A381" s="730"/>
      <c r="B381" s="731"/>
      <c r="C381" s="731"/>
      <c r="D381" s="731"/>
      <c r="E381" s="731"/>
      <c r="F381" s="732"/>
      <c r="G381" s="730"/>
      <c r="H381" s="731"/>
      <c r="I381" s="731"/>
      <c r="J381" s="731"/>
      <c r="K381" s="732"/>
    </row>
    <row r="382" spans="1:11" x14ac:dyDescent="0.25">
      <c r="A382" s="730"/>
      <c r="B382" s="731"/>
      <c r="C382" s="731"/>
      <c r="D382" s="731"/>
      <c r="E382" s="731"/>
      <c r="F382" s="732"/>
      <c r="G382" s="730"/>
      <c r="H382" s="731"/>
      <c r="I382" s="731"/>
      <c r="J382" s="731"/>
      <c r="K382" s="732"/>
    </row>
    <row r="383" spans="1:11" x14ac:dyDescent="0.25">
      <c r="A383" s="730"/>
      <c r="B383" s="731"/>
      <c r="C383" s="731"/>
      <c r="D383" s="731"/>
      <c r="E383" s="731"/>
      <c r="F383" s="732"/>
      <c r="G383" s="730"/>
      <c r="H383" s="731"/>
      <c r="I383" s="731"/>
      <c r="J383" s="731"/>
      <c r="K383" s="732"/>
    </row>
    <row r="384" spans="1:11" x14ac:dyDescent="0.25">
      <c r="A384" s="730"/>
      <c r="B384" s="731"/>
      <c r="C384" s="731"/>
      <c r="D384" s="731"/>
      <c r="E384" s="731"/>
      <c r="F384" s="732"/>
      <c r="G384" s="730"/>
      <c r="H384" s="731"/>
      <c r="I384" s="731"/>
      <c r="J384" s="731"/>
      <c r="K384" s="732"/>
    </row>
    <row r="385" spans="1:11" x14ac:dyDescent="0.25">
      <c r="A385" s="730"/>
      <c r="B385" s="731"/>
      <c r="C385" s="731"/>
      <c r="D385" s="731"/>
      <c r="E385" s="731"/>
      <c r="F385" s="732"/>
      <c r="G385" s="730"/>
      <c r="H385" s="731"/>
      <c r="I385" s="731"/>
      <c r="J385" s="731"/>
      <c r="K385" s="732"/>
    </row>
    <row r="386" spans="1:11" x14ac:dyDescent="0.25">
      <c r="A386" s="730"/>
      <c r="B386" s="731"/>
      <c r="C386" s="731"/>
      <c r="D386" s="731"/>
      <c r="E386" s="731"/>
      <c r="F386" s="732"/>
      <c r="G386" s="730"/>
      <c r="H386" s="731"/>
      <c r="I386" s="731"/>
      <c r="J386" s="731"/>
      <c r="K386" s="732"/>
    </row>
    <row r="387" spans="1:11" ht="15.75" thickBot="1" x14ac:dyDescent="0.3">
      <c r="A387" s="730"/>
      <c r="B387" s="731"/>
      <c r="C387" s="731"/>
      <c r="D387" s="731"/>
      <c r="E387" s="731"/>
      <c r="F387" s="732"/>
      <c r="G387" s="730"/>
      <c r="H387" s="731"/>
      <c r="I387" s="731"/>
      <c r="J387" s="731"/>
      <c r="K387" s="732"/>
    </row>
    <row r="388" spans="1:11" x14ac:dyDescent="0.25">
      <c r="A388" s="761" t="s">
        <v>1172</v>
      </c>
      <c r="B388" s="762"/>
      <c r="C388" s="762"/>
      <c r="D388" s="762"/>
      <c r="E388" s="762"/>
      <c r="F388" s="763"/>
      <c r="G388" s="767" t="s">
        <v>1173</v>
      </c>
      <c r="H388" s="768"/>
      <c r="I388" s="768"/>
      <c r="J388" s="768"/>
      <c r="K388" s="769"/>
    </row>
    <row r="389" spans="1:11" ht="22.5" customHeight="1" thickBot="1" x14ac:dyDescent="0.3">
      <c r="A389" s="764"/>
      <c r="B389" s="765"/>
      <c r="C389" s="765"/>
      <c r="D389" s="765"/>
      <c r="E389" s="765"/>
      <c r="F389" s="766"/>
      <c r="G389" s="770"/>
      <c r="H389" s="771"/>
      <c r="I389" s="771"/>
      <c r="J389" s="771"/>
      <c r="K389" s="772"/>
    </row>
    <row r="390" spans="1:11" x14ac:dyDescent="0.25">
      <c r="A390" s="745"/>
      <c r="B390" s="746"/>
      <c r="C390" s="746"/>
      <c r="D390" s="746"/>
      <c r="E390" s="746"/>
      <c r="F390" s="747"/>
      <c r="G390" s="745"/>
      <c r="H390" s="746"/>
      <c r="I390" s="746"/>
      <c r="J390" s="746"/>
      <c r="K390" s="747"/>
    </row>
    <row r="391" spans="1:11" x14ac:dyDescent="0.25">
      <c r="A391" s="730"/>
      <c r="B391" s="731"/>
      <c r="C391" s="731"/>
      <c r="D391" s="731"/>
      <c r="E391" s="731"/>
      <c r="F391" s="732"/>
      <c r="G391" s="730"/>
      <c r="H391" s="731"/>
      <c r="I391" s="731"/>
      <c r="J391" s="731"/>
      <c r="K391" s="732"/>
    </row>
    <row r="392" spans="1:11" x14ac:dyDescent="0.25">
      <c r="A392" s="730"/>
      <c r="B392" s="731"/>
      <c r="C392" s="731"/>
      <c r="D392" s="731"/>
      <c r="E392" s="731"/>
      <c r="F392" s="732"/>
      <c r="G392" s="730"/>
      <c r="H392" s="731"/>
      <c r="I392" s="731"/>
      <c r="J392" s="731"/>
      <c r="K392" s="732"/>
    </row>
    <row r="393" spans="1:11" x14ac:dyDescent="0.25">
      <c r="A393" s="730"/>
      <c r="B393" s="731"/>
      <c r="C393" s="731"/>
      <c r="D393" s="731"/>
      <c r="E393" s="731"/>
      <c r="F393" s="732"/>
      <c r="G393" s="730"/>
      <c r="H393" s="731"/>
      <c r="I393" s="731"/>
      <c r="J393" s="731"/>
      <c r="K393" s="732"/>
    </row>
    <row r="394" spans="1:11" x14ac:dyDescent="0.25">
      <c r="A394" s="730"/>
      <c r="B394" s="731"/>
      <c r="C394" s="731"/>
      <c r="D394" s="731"/>
      <c r="E394" s="731"/>
      <c r="F394" s="732"/>
      <c r="G394" s="730"/>
      <c r="H394" s="731"/>
      <c r="I394" s="731"/>
      <c r="J394" s="731"/>
      <c r="K394" s="732"/>
    </row>
    <row r="395" spans="1:11" x14ac:dyDescent="0.25">
      <c r="A395" s="730"/>
      <c r="B395" s="731"/>
      <c r="C395" s="731"/>
      <c r="D395" s="731"/>
      <c r="E395" s="731"/>
      <c r="F395" s="732"/>
      <c r="G395" s="730"/>
      <c r="H395" s="731"/>
      <c r="I395" s="731"/>
      <c r="J395" s="731"/>
      <c r="K395" s="732"/>
    </row>
    <row r="396" spans="1:11" x14ac:dyDescent="0.25">
      <c r="A396" s="730"/>
      <c r="B396" s="731"/>
      <c r="C396" s="731"/>
      <c r="D396" s="731"/>
      <c r="E396" s="731"/>
      <c r="F396" s="732"/>
      <c r="G396" s="730"/>
      <c r="H396" s="731"/>
      <c r="I396" s="731"/>
      <c r="J396" s="731"/>
      <c r="K396" s="732"/>
    </row>
    <row r="397" spans="1:11" x14ac:dyDescent="0.25">
      <c r="A397" s="730"/>
      <c r="B397" s="731"/>
      <c r="C397" s="731"/>
      <c r="D397" s="731"/>
      <c r="E397" s="731"/>
      <c r="F397" s="732"/>
      <c r="G397" s="730"/>
      <c r="H397" s="731"/>
      <c r="I397" s="731"/>
      <c r="J397" s="731"/>
      <c r="K397" s="732"/>
    </row>
    <row r="398" spans="1:11" x14ac:dyDescent="0.25">
      <c r="A398" s="730"/>
      <c r="B398" s="731"/>
      <c r="C398" s="731"/>
      <c r="D398" s="731"/>
      <c r="E398" s="731"/>
      <c r="F398" s="732"/>
      <c r="G398" s="730"/>
      <c r="H398" s="731"/>
      <c r="I398" s="731"/>
      <c r="J398" s="731"/>
      <c r="K398" s="732"/>
    </row>
    <row r="399" spans="1:11" x14ac:dyDescent="0.25">
      <c r="A399" s="730"/>
      <c r="B399" s="731"/>
      <c r="C399" s="731"/>
      <c r="D399" s="731"/>
      <c r="E399" s="731"/>
      <c r="F399" s="732"/>
      <c r="G399" s="730"/>
      <c r="H399" s="731"/>
      <c r="I399" s="731"/>
      <c r="J399" s="731"/>
      <c r="K399" s="732"/>
    </row>
    <row r="400" spans="1:11" x14ac:dyDescent="0.25">
      <c r="A400" s="730"/>
      <c r="B400" s="731"/>
      <c r="C400" s="731"/>
      <c r="D400" s="731"/>
      <c r="E400" s="731"/>
      <c r="F400" s="732"/>
      <c r="G400" s="730"/>
      <c r="H400" s="731"/>
      <c r="I400" s="731"/>
      <c r="J400" s="731"/>
      <c r="K400" s="732"/>
    </row>
    <row r="401" spans="1:11" x14ac:dyDescent="0.25">
      <c r="A401" s="730"/>
      <c r="B401" s="731"/>
      <c r="C401" s="731"/>
      <c r="D401" s="731"/>
      <c r="E401" s="731"/>
      <c r="F401" s="732"/>
      <c r="G401" s="730"/>
      <c r="H401" s="731"/>
      <c r="I401" s="731"/>
      <c r="J401" s="731"/>
      <c r="K401" s="732"/>
    </row>
    <row r="402" spans="1:11" x14ac:dyDescent="0.25">
      <c r="A402" s="730"/>
      <c r="B402" s="731"/>
      <c r="C402" s="731"/>
      <c r="D402" s="731"/>
      <c r="E402" s="731"/>
      <c r="F402" s="732"/>
      <c r="G402" s="730"/>
      <c r="H402" s="731"/>
      <c r="I402" s="731"/>
      <c r="J402" s="731"/>
      <c r="K402" s="732"/>
    </row>
    <row r="403" spans="1:11" ht="15.75" thickBot="1" x14ac:dyDescent="0.3">
      <c r="A403" s="730"/>
      <c r="B403" s="731"/>
      <c r="C403" s="731"/>
      <c r="D403" s="731"/>
      <c r="E403" s="731"/>
      <c r="F403" s="732"/>
      <c r="G403" s="730"/>
      <c r="H403" s="731"/>
      <c r="I403" s="731"/>
      <c r="J403" s="731"/>
      <c r="K403" s="732"/>
    </row>
    <row r="404" spans="1:11" x14ac:dyDescent="0.25">
      <c r="A404" s="761" t="s">
        <v>942</v>
      </c>
      <c r="B404" s="762"/>
      <c r="C404" s="762"/>
      <c r="D404" s="762"/>
      <c r="E404" s="762"/>
      <c r="F404" s="763"/>
      <c r="G404" s="767" t="s">
        <v>943</v>
      </c>
      <c r="H404" s="768"/>
      <c r="I404" s="768"/>
      <c r="J404" s="768"/>
      <c r="K404" s="769"/>
    </row>
    <row r="405" spans="1:11" ht="15.75" thickBot="1" x14ac:dyDescent="0.3">
      <c r="A405" s="764"/>
      <c r="B405" s="765"/>
      <c r="C405" s="765"/>
      <c r="D405" s="765"/>
      <c r="E405" s="765"/>
      <c r="F405" s="766"/>
      <c r="G405" s="770"/>
      <c r="H405" s="771"/>
      <c r="I405" s="771"/>
      <c r="J405" s="771"/>
      <c r="K405" s="772"/>
    </row>
    <row r="406" spans="1:11" ht="15.75" hidden="1" thickBot="1" x14ac:dyDescent="0.3">
      <c r="A406" s="745" t="s">
        <v>589</v>
      </c>
      <c r="B406" s="746"/>
      <c r="C406" s="746"/>
      <c r="D406" s="746"/>
      <c r="E406" s="746"/>
      <c r="F406" s="747"/>
      <c r="G406" s="745" t="s">
        <v>590</v>
      </c>
      <c r="H406" s="746"/>
      <c r="I406" s="746"/>
      <c r="J406" s="746"/>
      <c r="K406" s="747"/>
    </row>
    <row r="407" spans="1:11" ht="15.75" hidden="1" thickBot="1" x14ac:dyDescent="0.3">
      <c r="A407" s="730"/>
      <c r="B407" s="731"/>
      <c r="C407" s="731"/>
      <c r="D407" s="731"/>
      <c r="E407" s="731"/>
      <c r="F407" s="732"/>
      <c r="G407" s="730"/>
      <c r="H407" s="731"/>
      <c r="I407" s="731"/>
      <c r="J407" s="731"/>
      <c r="K407" s="732"/>
    </row>
    <row r="408" spans="1:11" ht="15.75" hidden="1" thickBot="1" x14ac:dyDescent="0.3">
      <c r="A408" s="730"/>
      <c r="B408" s="731"/>
      <c r="C408" s="731"/>
      <c r="D408" s="731"/>
      <c r="E408" s="731"/>
      <c r="F408" s="732"/>
      <c r="G408" s="730"/>
      <c r="H408" s="731"/>
      <c r="I408" s="731"/>
      <c r="J408" s="731"/>
      <c r="K408" s="732"/>
    </row>
    <row r="409" spans="1:11" ht="15.75" hidden="1" thickBot="1" x14ac:dyDescent="0.3">
      <c r="A409" s="730"/>
      <c r="B409" s="731"/>
      <c r="C409" s="731"/>
      <c r="D409" s="731"/>
      <c r="E409" s="731"/>
      <c r="F409" s="732"/>
      <c r="G409" s="730"/>
      <c r="H409" s="731"/>
      <c r="I409" s="731"/>
      <c r="J409" s="731"/>
      <c r="K409" s="732"/>
    </row>
    <row r="410" spans="1:11" ht="15.75" hidden="1" thickBot="1" x14ac:dyDescent="0.3">
      <c r="A410" s="730"/>
      <c r="B410" s="731"/>
      <c r="C410" s="731"/>
      <c r="D410" s="731"/>
      <c r="E410" s="731"/>
      <c r="F410" s="732"/>
      <c r="G410" s="730"/>
      <c r="H410" s="731"/>
      <c r="I410" s="731"/>
      <c r="J410" s="731"/>
      <c r="K410" s="732"/>
    </row>
    <row r="411" spans="1:11" ht="15.75" hidden="1" thickBot="1" x14ac:dyDescent="0.3">
      <c r="A411" s="730"/>
      <c r="B411" s="731"/>
      <c r="C411" s="731"/>
      <c r="D411" s="731"/>
      <c r="E411" s="731"/>
      <c r="F411" s="732"/>
      <c r="G411" s="730"/>
      <c r="H411" s="731"/>
      <c r="I411" s="731"/>
      <c r="J411" s="731"/>
      <c r="K411" s="732"/>
    </row>
    <row r="412" spans="1:11" ht="15.75" hidden="1" thickBot="1" x14ac:dyDescent="0.3">
      <c r="A412" s="730"/>
      <c r="B412" s="731"/>
      <c r="C412" s="731"/>
      <c r="D412" s="731"/>
      <c r="E412" s="731"/>
      <c r="F412" s="732"/>
      <c r="G412" s="730"/>
      <c r="H412" s="731"/>
      <c r="I412" s="731"/>
      <c r="J412" s="731"/>
      <c r="K412" s="732"/>
    </row>
    <row r="413" spans="1:11" ht="15.75" hidden="1" thickBot="1" x14ac:dyDescent="0.3">
      <c r="A413" s="730"/>
      <c r="B413" s="731"/>
      <c r="C413" s="731"/>
      <c r="D413" s="731"/>
      <c r="E413" s="731"/>
      <c r="F413" s="732"/>
      <c r="G413" s="730"/>
      <c r="H413" s="731"/>
      <c r="I413" s="731"/>
      <c r="J413" s="731"/>
      <c r="K413" s="732"/>
    </row>
    <row r="414" spans="1:11" ht="15.75" hidden="1" thickBot="1" x14ac:dyDescent="0.3">
      <c r="A414" s="730"/>
      <c r="B414" s="731"/>
      <c r="C414" s="731"/>
      <c r="D414" s="731"/>
      <c r="E414" s="731"/>
      <c r="F414" s="732"/>
      <c r="G414" s="730"/>
      <c r="H414" s="731"/>
      <c r="I414" s="731"/>
      <c r="J414" s="731"/>
      <c r="K414" s="732"/>
    </row>
    <row r="415" spans="1:11" ht="15.75" hidden="1" thickBot="1" x14ac:dyDescent="0.3">
      <c r="A415" s="730"/>
      <c r="B415" s="731"/>
      <c r="C415" s="731"/>
      <c r="D415" s="731"/>
      <c r="E415" s="731"/>
      <c r="F415" s="732"/>
      <c r="G415" s="730"/>
      <c r="H415" s="731"/>
      <c r="I415" s="731"/>
      <c r="J415" s="731"/>
      <c r="K415" s="732"/>
    </row>
    <row r="416" spans="1:11" ht="15.75" hidden="1" thickBot="1" x14ac:dyDescent="0.3">
      <c r="A416" s="730"/>
      <c r="B416" s="731"/>
      <c r="C416" s="731"/>
      <c r="D416" s="731"/>
      <c r="E416" s="731"/>
      <c r="F416" s="732"/>
      <c r="G416" s="730"/>
      <c r="H416" s="731"/>
      <c r="I416" s="731"/>
      <c r="J416" s="731"/>
      <c r="K416" s="732"/>
    </row>
    <row r="417" spans="1:11" ht="15.75" hidden="1" thickBot="1" x14ac:dyDescent="0.3">
      <c r="A417" s="730"/>
      <c r="B417" s="731"/>
      <c r="C417" s="731"/>
      <c r="D417" s="731"/>
      <c r="E417" s="731"/>
      <c r="F417" s="732"/>
      <c r="G417" s="730"/>
      <c r="H417" s="731"/>
      <c r="I417" s="731"/>
      <c r="J417" s="731"/>
      <c r="K417" s="732"/>
    </row>
    <row r="418" spans="1:11" ht="15.75" hidden="1" thickBot="1" x14ac:dyDescent="0.3">
      <c r="A418" s="730"/>
      <c r="B418" s="731"/>
      <c r="C418" s="731"/>
      <c r="D418" s="731"/>
      <c r="E418" s="731"/>
      <c r="F418" s="732"/>
      <c r="G418" s="730"/>
      <c r="H418" s="731"/>
      <c r="I418" s="731"/>
      <c r="J418" s="731"/>
      <c r="K418" s="732"/>
    </row>
    <row r="419" spans="1:11" ht="15.75" hidden="1" thickBot="1" x14ac:dyDescent="0.3">
      <c r="A419" s="730"/>
      <c r="B419" s="731"/>
      <c r="C419" s="731"/>
      <c r="D419" s="731"/>
      <c r="E419" s="731"/>
      <c r="F419" s="732"/>
      <c r="G419" s="730"/>
      <c r="H419" s="731"/>
      <c r="I419" s="731"/>
      <c r="J419" s="731"/>
      <c r="K419" s="732"/>
    </row>
    <row r="420" spans="1:11" ht="15.75" hidden="1" thickBot="1" x14ac:dyDescent="0.3">
      <c r="A420" s="767" t="s">
        <v>935</v>
      </c>
      <c r="B420" s="768"/>
      <c r="C420" s="768"/>
      <c r="D420" s="768"/>
      <c r="E420" s="768"/>
      <c r="F420" s="769"/>
      <c r="G420" s="767" t="s">
        <v>935</v>
      </c>
      <c r="H420" s="768"/>
      <c r="I420" s="768"/>
      <c r="J420" s="768"/>
      <c r="K420" s="769"/>
    </row>
    <row r="421" spans="1:11" ht="26.25" hidden="1" customHeight="1" thickBot="1" x14ac:dyDescent="0.3">
      <c r="A421" s="770"/>
      <c r="B421" s="771"/>
      <c r="C421" s="771"/>
      <c r="D421" s="771"/>
      <c r="E421" s="771"/>
      <c r="F421" s="772"/>
      <c r="G421" s="770"/>
      <c r="H421" s="771"/>
      <c r="I421" s="771"/>
      <c r="J421" s="771"/>
      <c r="K421" s="772"/>
    </row>
    <row r="422" spans="1:11" x14ac:dyDescent="0.25">
      <c r="A422" s="745" t="s">
        <v>589</v>
      </c>
      <c r="B422" s="746"/>
      <c r="C422" s="746"/>
      <c r="D422" s="746"/>
      <c r="E422" s="746"/>
      <c r="F422" s="747"/>
      <c r="G422" s="745" t="s">
        <v>590</v>
      </c>
      <c r="H422" s="746"/>
      <c r="I422" s="746"/>
      <c r="J422" s="746"/>
      <c r="K422" s="747"/>
    </row>
    <row r="423" spans="1:11" x14ac:dyDescent="0.25">
      <c r="A423" s="730"/>
      <c r="B423" s="731"/>
      <c r="C423" s="731"/>
      <c r="D423" s="731"/>
      <c r="E423" s="731"/>
      <c r="F423" s="732"/>
      <c r="G423" s="730"/>
      <c r="H423" s="731"/>
      <c r="I423" s="731"/>
      <c r="J423" s="731"/>
      <c r="K423" s="732"/>
    </row>
    <row r="424" spans="1:11" x14ac:dyDescent="0.25">
      <c r="A424" s="730"/>
      <c r="B424" s="731"/>
      <c r="C424" s="731"/>
      <c r="D424" s="731"/>
      <c r="E424" s="731"/>
      <c r="F424" s="732"/>
      <c r="G424" s="730"/>
      <c r="H424" s="731"/>
      <c r="I424" s="731"/>
      <c r="J424" s="731"/>
      <c r="K424" s="732"/>
    </row>
    <row r="425" spans="1:11" x14ac:dyDescent="0.25">
      <c r="A425" s="730"/>
      <c r="B425" s="731"/>
      <c r="C425" s="731"/>
      <c r="D425" s="731"/>
      <c r="E425" s="731"/>
      <c r="F425" s="732"/>
      <c r="G425" s="730"/>
      <c r="H425" s="731"/>
      <c r="I425" s="731"/>
      <c r="J425" s="731"/>
      <c r="K425" s="732"/>
    </row>
    <row r="426" spans="1:11" x14ac:dyDescent="0.25">
      <c r="A426" s="730"/>
      <c r="B426" s="731"/>
      <c r="C426" s="731"/>
      <c r="D426" s="731"/>
      <c r="E426" s="731"/>
      <c r="F426" s="732"/>
      <c r="G426" s="730"/>
      <c r="H426" s="731"/>
      <c r="I426" s="731"/>
      <c r="J426" s="731"/>
      <c r="K426" s="732"/>
    </row>
    <row r="427" spans="1:11" x14ac:dyDescent="0.25">
      <c r="A427" s="730"/>
      <c r="B427" s="731"/>
      <c r="C427" s="731"/>
      <c r="D427" s="731"/>
      <c r="E427" s="731"/>
      <c r="F427" s="732"/>
      <c r="G427" s="730"/>
      <c r="H427" s="731"/>
      <c r="I427" s="731"/>
      <c r="J427" s="731"/>
      <c r="K427" s="732"/>
    </row>
    <row r="428" spans="1:11" x14ac:dyDescent="0.25">
      <c r="A428" s="730"/>
      <c r="B428" s="731"/>
      <c r="C428" s="731"/>
      <c r="D428" s="731"/>
      <c r="E428" s="731"/>
      <c r="F428" s="732"/>
      <c r="G428" s="730"/>
      <c r="H428" s="731"/>
      <c r="I428" s="731"/>
      <c r="J428" s="731"/>
      <c r="K428" s="732"/>
    </row>
    <row r="429" spans="1:11" x14ac:dyDescent="0.25">
      <c r="A429" s="730"/>
      <c r="B429" s="731"/>
      <c r="C429" s="731"/>
      <c r="D429" s="731"/>
      <c r="E429" s="731"/>
      <c r="F429" s="732"/>
      <c r="G429" s="730"/>
      <c r="H429" s="731"/>
      <c r="I429" s="731"/>
      <c r="J429" s="731"/>
      <c r="K429" s="732"/>
    </row>
    <row r="430" spans="1:11" x14ac:dyDescent="0.25">
      <c r="A430" s="730"/>
      <c r="B430" s="731"/>
      <c r="C430" s="731"/>
      <c r="D430" s="731"/>
      <c r="E430" s="731"/>
      <c r="F430" s="732"/>
      <c r="G430" s="730"/>
      <c r="H430" s="731"/>
      <c r="I430" s="731"/>
      <c r="J430" s="731"/>
      <c r="K430" s="732"/>
    </row>
    <row r="431" spans="1:11" x14ac:dyDescent="0.25">
      <c r="A431" s="730"/>
      <c r="B431" s="731"/>
      <c r="C431" s="731"/>
      <c r="D431" s="731"/>
      <c r="E431" s="731"/>
      <c r="F431" s="732"/>
      <c r="G431" s="730"/>
      <c r="H431" s="731"/>
      <c r="I431" s="731"/>
      <c r="J431" s="731"/>
      <c r="K431" s="732"/>
    </row>
    <row r="432" spans="1:11" x14ac:dyDescent="0.25">
      <c r="A432" s="730"/>
      <c r="B432" s="731"/>
      <c r="C432" s="731"/>
      <c r="D432" s="731"/>
      <c r="E432" s="731"/>
      <c r="F432" s="732"/>
      <c r="G432" s="730"/>
      <c r="H432" s="731"/>
      <c r="I432" s="731"/>
      <c r="J432" s="731"/>
      <c r="K432" s="732"/>
    </row>
    <row r="433" spans="1:11" x14ac:dyDescent="0.25">
      <c r="A433" s="730"/>
      <c r="B433" s="731"/>
      <c r="C433" s="731"/>
      <c r="D433" s="731"/>
      <c r="E433" s="731"/>
      <c r="F433" s="732"/>
      <c r="G433" s="730"/>
      <c r="H433" s="731"/>
      <c r="I433" s="731"/>
      <c r="J433" s="731"/>
      <c r="K433" s="732"/>
    </row>
    <row r="434" spans="1:11" x14ac:dyDescent="0.25">
      <c r="A434" s="730"/>
      <c r="B434" s="731"/>
      <c r="C434" s="731"/>
      <c r="D434" s="731"/>
      <c r="E434" s="731"/>
      <c r="F434" s="732"/>
      <c r="G434" s="730"/>
      <c r="H434" s="731"/>
      <c r="I434" s="731"/>
      <c r="J434" s="731"/>
      <c r="K434" s="732"/>
    </row>
    <row r="435" spans="1:11" ht="15.75" thickBot="1" x14ac:dyDescent="0.3">
      <c r="A435" s="730"/>
      <c r="B435" s="731"/>
      <c r="C435" s="731"/>
      <c r="D435" s="731"/>
      <c r="E435" s="731"/>
      <c r="F435" s="732"/>
      <c r="G435" s="730"/>
      <c r="H435" s="731"/>
      <c r="I435" s="731"/>
      <c r="J435" s="731"/>
      <c r="K435" s="732"/>
    </row>
    <row r="436" spans="1:11" x14ac:dyDescent="0.25">
      <c r="A436" s="767" t="s">
        <v>1174</v>
      </c>
      <c r="B436" s="768"/>
      <c r="C436" s="768"/>
      <c r="D436" s="768"/>
      <c r="E436" s="768"/>
      <c r="F436" s="769"/>
      <c r="G436" s="767" t="s">
        <v>1175</v>
      </c>
      <c r="H436" s="768"/>
      <c r="I436" s="768"/>
      <c r="J436" s="768"/>
      <c r="K436" s="769"/>
    </row>
    <row r="437" spans="1:11" ht="25.5" customHeight="1" thickBot="1" x14ac:dyDescent="0.3">
      <c r="A437" s="770"/>
      <c r="B437" s="771"/>
      <c r="C437" s="771"/>
      <c r="D437" s="771"/>
      <c r="E437" s="771"/>
      <c r="F437" s="772"/>
      <c r="G437" s="770"/>
      <c r="H437" s="771"/>
      <c r="I437" s="771"/>
      <c r="J437" s="771"/>
      <c r="K437" s="772"/>
    </row>
    <row r="438" spans="1:11" x14ac:dyDescent="0.25">
      <c r="A438" s="745" t="s">
        <v>589</v>
      </c>
      <c r="B438" s="746"/>
      <c r="C438" s="746"/>
      <c r="D438" s="746"/>
      <c r="E438" s="746"/>
      <c r="F438" s="747"/>
      <c r="G438" s="745" t="s">
        <v>590</v>
      </c>
      <c r="H438" s="746"/>
      <c r="I438" s="746"/>
      <c r="J438" s="746"/>
      <c r="K438" s="747"/>
    </row>
    <row r="439" spans="1:11" x14ac:dyDescent="0.25">
      <c r="A439" s="730"/>
      <c r="B439" s="731"/>
      <c r="C439" s="731"/>
      <c r="D439" s="731"/>
      <c r="E439" s="731"/>
      <c r="F439" s="732"/>
      <c r="G439" s="730"/>
      <c r="H439" s="731"/>
      <c r="I439" s="731"/>
      <c r="J439" s="731"/>
      <c r="K439" s="732"/>
    </row>
    <row r="440" spans="1:11" x14ac:dyDescent="0.25">
      <c r="A440" s="730"/>
      <c r="B440" s="731"/>
      <c r="C440" s="731"/>
      <c r="D440" s="731"/>
      <c r="E440" s="731"/>
      <c r="F440" s="732"/>
      <c r="G440" s="730"/>
      <c r="H440" s="731"/>
      <c r="I440" s="731"/>
      <c r="J440" s="731"/>
      <c r="K440" s="732"/>
    </row>
    <row r="441" spans="1:11" x14ac:dyDescent="0.25">
      <c r="A441" s="730"/>
      <c r="B441" s="731"/>
      <c r="C441" s="731"/>
      <c r="D441" s="731"/>
      <c r="E441" s="731"/>
      <c r="F441" s="732"/>
      <c r="G441" s="730"/>
      <c r="H441" s="731"/>
      <c r="I441" s="731"/>
      <c r="J441" s="731"/>
      <c r="K441" s="732"/>
    </row>
    <row r="442" spans="1:11" x14ac:dyDescent="0.25">
      <c r="A442" s="730"/>
      <c r="B442" s="731"/>
      <c r="C442" s="731"/>
      <c r="D442" s="731"/>
      <c r="E442" s="731"/>
      <c r="F442" s="732"/>
      <c r="G442" s="730"/>
      <c r="H442" s="731"/>
      <c r="I442" s="731"/>
      <c r="J442" s="731"/>
      <c r="K442" s="732"/>
    </row>
    <row r="443" spans="1:11" x14ac:dyDescent="0.25">
      <c r="A443" s="730"/>
      <c r="B443" s="731"/>
      <c r="C443" s="731"/>
      <c r="D443" s="731"/>
      <c r="E443" s="731"/>
      <c r="F443" s="732"/>
      <c r="G443" s="730"/>
      <c r="H443" s="731"/>
      <c r="I443" s="731"/>
      <c r="J443" s="731"/>
      <c r="K443" s="732"/>
    </row>
    <row r="444" spans="1:11" x14ac:dyDescent="0.25">
      <c r="A444" s="730"/>
      <c r="B444" s="731"/>
      <c r="C444" s="731"/>
      <c r="D444" s="731"/>
      <c r="E444" s="731"/>
      <c r="F444" s="732"/>
      <c r="G444" s="730"/>
      <c r="H444" s="731"/>
      <c r="I444" s="731"/>
      <c r="J444" s="731"/>
      <c r="K444" s="732"/>
    </row>
    <row r="445" spans="1:11" x14ac:dyDescent="0.25">
      <c r="A445" s="730"/>
      <c r="B445" s="731"/>
      <c r="C445" s="731"/>
      <c r="D445" s="731"/>
      <c r="E445" s="731"/>
      <c r="F445" s="732"/>
      <c r="G445" s="730"/>
      <c r="H445" s="731"/>
      <c r="I445" s="731"/>
      <c r="J445" s="731"/>
      <c r="K445" s="732"/>
    </row>
    <row r="446" spans="1:11" x14ac:dyDescent="0.25">
      <c r="A446" s="730"/>
      <c r="B446" s="731"/>
      <c r="C446" s="731"/>
      <c r="D446" s="731"/>
      <c r="E446" s="731"/>
      <c r="F446" s="732"/>
      <c r="G446" s="730"/>
      <c r="H446" s="731"/>
      <c r="I446" s="731"/>
      <c r="J446" s="731"/>
      <c r="K446" s="732"/>
    </row>
    <row r="447" spans="1:11" x14ac:dyDescent="0.25">
      <c r="A447" s="730"/>
      <c r="B447" s="731"/>
      <c r="C447" s="731"/>
      <c r="D447" s="731"/>
      <c r="E447" s="731"/>
      <c r="F447" s="732"/>
      <c r="G447" s="730"/>
      <c r="H447" s="731"/>
      <c r="I447" s="731"/>
      <c r="J447" s="731"/>
      <c r="K447" s="732"/>
    </row>
    <row r="448" spans="1:11" x14ac:dyDescent="0.25">
      <c r="A448" s="730"/>
      <c r="B448" s="731"/>
      <c r="C448" s="731"/>
      <c r="D448" s="731"/>
      <c r="E448" s="731"/>
      <c r="F448" s="732"/>
      <c r="G448" s="730"/>
      <c r="H448" s="731"/>
      <c r="I448" s="731"/>
      <c r="J448" s="731"/>
      <c r="K448" s="732"/>
    </row>
    <row r="449" spans="1:11" x14ac:dyDescent="0.25">
      <c r="A449" s="730"/>
      <c r="B449" s="731"/>
      <c r="C449" s="731"/>
      <c r="D449" s="731"/>
      <c r="E449" s="731"/>
      <c r="F449" s="732"/>
      <c r="G449" s="730"/>
      <c r="H449" s="731"/>
      <c r="I449" s="731"/>
      <c r="J449" s="731"/>
      <c r="K449" s="732"/>
    </row>
    <row r="450" spans="1:11" x14ac:dyDescent="0.25">
      <c r="A450" s="730"/>
      <c r="B450" s="731"/>
      <c r="C450" s="731"/>
      <c r="D450" s="731"/>
      <c r="E450" s="731"/>
      <c r="F450" s="732"/>
      <c r="G450" s="730"/>
      <c r="H450" s="731"/>
      <c r="I450" s="731"/>
      <c r="J450" s="731"/>
      <c r="K450" s="732"/>
    </row>
    <row r="451" spans="1:11" ht="15.75" thickBot="1" x14ac:dyDescent="0.3">
      <c r="A451" s="730"/>
      <c r="B451" s="731"/>
      <c r="C451" s="731"/>
      <c r="D451" s="731"/>
      <c r="E451" s="731"/>
      <c r="F451" s="732"/>
      <c r="G451" s="730"/>
      <c r="H451" s="731"/>
      <c r="I451" s="731"/>
      <c r="J451" s="731"/>
      <c r="K451" s="732"/>
    </row>
    <row r="452" spans="1:11" x14ac:dyDescent="0.25">
      <c r="A452" s="767" t="s">
        <v>1176</v>
      </c>
      <c r="B452" s="768"/>
      <c r="C452" s="768"/>
      <c r="D452" s="768"/>
      <c r="E452" s="768"/>
      <c r="F452" s="769"/>
      <c r="G452" s="767" t="s">
        <v>1177</v>
      </c>
      <c r="H452" s="768"/>
      <c r="I452" s="768"/>
      <c r="J452" s="768"/>
      <c r="K452" s="769"/>
    </row>
    <row r="453" spans="1:11" ht="15.75" thickBot="1" x14ac:dyDescent="0.3">
      <c r="A453" s="770"/>
      <c r="B453" s="771"/>
      <c r="C453" s="771"/>
      <c r="D453" s="771"/>
      <c r="E453" s="771"/>
      <c r="F453" s="772"/>
      <c r="G453" s="770"/>
      <c r="H453" s="771"/>
      <c r="I453" s="771"/>
      <c r="J453" s="771"/>
      <c r="K453" s="772"/>
    </row>
    <row r="454" spans="1:11" ht="15.75" hidden="1" thickBot="1" x14ac:dyDescent="0.3">
      <c r="A454" s="745" t="s">
        <v>589</v>
      </c>
      <c r="B454" s="746"/>
      <c r="C454" s="746"/>
      <c r="D454" s="746"/>
      <c r="E454" s="746"/>
      <c r="F454" s="747"/>
      <c r="G454" s="745" t="s">
        <v>590</v>
      </c>
      <c r="H454" s="746"/>
      <c r="I454" s="746"/>
      <c r="J454" s="746"/>
      <c r="K454" s="747"/>
    </row>
    <row r="455" spans="1:11" ht="15.75" hidden="1" thickBot="1" x14ac:dyDescent="0.3">
      <c r="A455" s="730"/>
      <c r="B455" s="731"/>
      <c r="C455" s="731"/>
      <c r="D455" s="731"/>
      <c r="E455" s="731"/>
      <c r="F455" s="732"/>
      <c r="G455" s="730"/>
      <c r="H455" s="731"/>
      <c r="I455" s="731"/>
      <c r="J455" s="731"/>
      <c r="K455" s="732"/>
    </row>
    <row r="456" spans="1:11" ht="15.75" hidden="1" thickBot="1" x14ac:dyDescent="0.3">
      <c r="A456" s="730"/>
      <c r="B456" s="731"/>
      <c r="C456" s="731"/>
      <c r="D456" s="731"/>
      <c r="E456" s="731"/>
      <c r="F456" s="732"/>
      <c r="G456" s="730"/>
      <c r="H456" s="731"/>
      <c r="I456" s="731"/>
      <c r="J456" s="731"/>
      <c r="K456" s="732"/>
    </row>
    <row r="457" spans="1:11" ht="15.75" hidden="1" thickBot="1" x14ac:dyDescent="0.3">
      <c r="A457" s="730"/>
      <c r="B457" s="731"/>
      <c r="C457" s="731"/>
      <c r="D457" s="731"/>
      <c r="E457" s="731"/>
      <c r="F457" s="732"/>
      <c r="G457" s="730"/>
      <c r="H457" s="731"/>
      <c r="I457" s="731"/>
      <c r="J457" s="731"/>
      <c r="K457" s="732"/>
    </row>
    <row r="458" spans="1:11" ht="15.75" hidden="1" thickBot="1" x14ac:dyDescent="0.3">
      <c r="A458" s="730"/>
      <c r="B458" s="731"/>
      <c r="C458" s="731"/>
      <c r="D458" s="731"/>
      <c r="E458" s="731"/>
      <c r="F458" s="732"/>
      <c r="G458" s="730"/>
      <c r="H458" s="731"/>
      <c r="I458" s="731"/>
      <c r="J458" s="731"/>
      <c r="K458" s="732"/>
    </row>
    <row r="459" spans="1:11" ht="15.75" hidden="1" thickBot="1" x14ac:dyDescent="0.3">
      <c r="A459" s="730"/>
      <c r="B459" s="731"/>
      <c r="C459" s="731"/>
      <c r="D459" s="731"/>
      <c r="E459" s="731"/>
      <c r="F459" s="732"/>
      <c r="G459" s="730"/>
      <c r="H459" s="731"/>
      <c r="I459" s="731"/>
      <c r="J459" s="731"/>
      <c r="K459" s="732"/>
    </row>
    <row r="460" spans="1:11" ht="15.75" hidden="1" thickBot="1" x14ac:dyDescent="0.3">
      <c r="A460" s="730"/>
      <c r="B460" s="731"/>
      <c r="C460" s="731"/>
      <c r="D460" s="731"/>
      <c r="E460" s="731"/>
      <c r="F460" s="732"/>
      <c r="G460" s="730"/>
      <c r="H460" s="731"/>
      <c r="I460" s="731"/>
      <c r="J460" s="731"/>
      <c r="K460" s="732"/>
    </row>
    <row r="461" spans="1:11" ht="15.75" hidden="1" thickBot="1" x14ac:dyDescent="0.3">
      <c r="A461" s="730"/>
      <c r="B461" s="731"/>
      <c r="C461" s="731"/>
      <c r="D461" s="731"/>
      <c r="E461" s="731"/>
      <c r="F461" s="732"/>
      <c r="G461" s="730"/>
      <c r="H461" s="731"/>
      <c r="I461" s="731"/>
      <c r="J461" s="731"/>
      <c r="K461" s="732"/>
    </row>
    <row r="462" spans="1:11" ht="15.75" hidden="1" thickBot="1" x14ac:dyDescent="0.3">
      <c r="A462" s="730"/>
      <c r="B462" s="731"/>
      <c r="C462" s="731"/>
      <c r="D462" s="731"/>
      <c r="E462" s="731"/>
      <c r="F462" s="732"/>
      <c r="G462" s="730"/>
      <c r="H462" s="731"/>
      <c r="I462" s="731"/>
      <c r="J462" s="731"/>
      <c r="K462" s="732"/>
    </row>
    <row r="463" spans="1:11" ht="15.75" hidden="1" thickBot="1" x14ac:dyDescent="0.3">
      <c r="A463" s="730"/>
      <c r="B463" s="731"/>
      <c r="C463" s="731"/>
      <c r="D463" s="731"/>
      <c r="E463" s="731"/>
      <c r="F463" s="732"/>
      <c r="G463" s="730"/>
      <c r="H463" s="731"/>
      <c r="I463" s="731"/>
      <c r="J463" s="731"/>
      <c r="K463" s="732"/>
    </row>
    <row r="464" spans="1:11" ht="15.75" hidden="1" thickBot="1" x14ac:dyDescent="0.3">
      <c r="A464" s="730"/>
      <c r="B464" s="731"/>
      <c r="C464" s="731"/>
      <c r="D464" s="731"/>
      <c r="E464" s="731"/>
      <c r="F464" s="732"/>
      <c r="G464" s="730"/>
      <c r="H464" s="731"/>
      <c r="I464" s="731"/>
      <c r="J464" s="731"/>
      <c r="K464" s="732"/>
    </row>
    <row r="465" spans="1:11" ht="15.75" hidden="1" thickBot="1" x14ac:dyDescent="0.3">
      <c r="A465" s="730"/>
      <c r="B465" s="731"/>
      <c r="C465" s="731"/>
      <c r="D465" s="731"/>
      <c r="E465" s="731"/>
      <c r="F465" s="732"/>
      <c r="G465" s="730"/>
      <c r="H465" s="731"/>
      <c r="I465" s="731"/>
      <c r="J465" s="731"/>
      <c r="K465" s="732"/>
    </row>
    <row r="466" spans="1:11" ht="15.75" hidden="1" thickBot="1" x14ac:dyDescent="0.3">
      <c r="A466" s="730"/>
      <c r="B466" s="731"/>
      <c r="C466" s="731"/>
      <c r="D466" s="731"/>
      <c r="E466" s="731"/>
      <c r="F466" s="732"/>
      <c r="G466" s="730"/>
      <c r="H466" s="731"/>
      <c r="I466" s="731"/>
      <c r="J466" s="731"/>
      <c r="K466" s="732"/>
    </row>
    <row r="467" spans="1:11" ht="15.75" hidden="1" thickBot="1" x14ac:dyDescent="0.3">
      <c r="A467" s="730"/>
      <c r="B467" s="731"/>
      <c r="C467" s="731"/>
      <c r="D467" s="731"/>
      <c r="E467" s="731"/>
      <c r="F467" s="732"/>
      <c r="G467" s="730"/>
      <c r="H467" s="731"/>
      <c r="I467" s="731"/>
      <c r="J467" s="731"/>
      <c r="K467" s="732"/>
    </row>
    <row r="468" spans="1:11" ht="15.75" hidden="1" thickBot="1" x14ac:dyDescent="0.3">
      <c r="A468" s="767" t="s">
        <v>751</v>
      </c>
      <c r="B468" s="768"/>
      <c r="C468" s="768"/>
      <c r="D468" s="768"/>
      <c r="E468" s="768"/>
      <c r="F468" s="769"/>
      <c r="G468" s="767" t="s">
        <v>882</v>
      </c>
      <c r="H468" s="768"/>
      <c r="I468" s="768"/>
      <c r="J468" s="768"/>
      <c r="K468" s="769"/>
    </row>
    <row r="469" spans="1:11" ht="15.75" hidden="1" thickBot="1" x14ac:dyDescent="0.3">
      <c r="A469" s="770"/>
      <c r="B469" s="771"/>
      <c r="C469" s="771"/>
      <c r="D469" s="771"/>
      <c r="E469" s="771"/>
      <c r="F469" s="772"/>
      <c r="G469" s="770"/>
      <c r="H469" s="771"/>
      <c r="I469" s="771"/>
      <c r="J469" s="771"/>
      <c r="K469" s="772"/>
    </row>
    <row r="470" spans="1:11" x14ac:dyDescent="0.25">
      <c r="A470" s="745" t="s">
        <v>589</v>
      </c>
      <c r="B470" s="746"/>
      <c r="C470" s="746"/>
      <c r="D470" s="746"/>
      <c r="E470" s="746"/>
      <c r="F470" s="747"/>
      <c r="G470" s="745" t="s">
        <v>590</v>
      </c>
      <c r="H470" s="746"/>
      <c r="I470" s="746"/>
      <c r="J470" s="746"/>
      <c r="K470" s="747"/>
    </row>
    <row r="471" spans="1:11" x14ac:dyDescent="0.25">
      <c r="A471" s="730"/>
      <c r="B471" s="731"/>
      <c r="C471" s="731"/>
      <c r="D471" s="731"/>
      <c r="E471" s="731"/>
      <c r="F471" s="732"/>
      <c r="G471" s="730"/>
      <c r="H471" s="731"/>
      <c r="I471" s="731"/>
      <c r="J471" s="731"/>
      <c r="K471" s="732"/>
    </row>
    <row r="472" spans="1:11" x14ac:dyDescent="0.25">
      <c r="A472" s="730"/>
      <c r="B472" s="731"/>
      <c r="C472" s="731"/>
      <c r="D472" s="731"/>
      <c r="E472" s="731"/>
      <c r="F472" s="732"/>
      <c r="G472" s="730"/>
      <c r="H472" s="731"/>
      <c r="I472" s="731"/>
      <c r="J472" s="731"/>
      <c r="K472" s="732"/>
    </row>
    <row r="473" spans="1:11" x14ac:dyDescent="0.25">
      <c r="A473" s="730"/>
      <c r="B473" s="731"/>
      <c r="C473" s="731"/>
      <c r="D473" s="731"/>
      <c r="E473" s="731"/>
      <c r="F473" s="732"/>
      <c r="G473" s="730"/>
      <c r="H473" s="731"/>
      <c r="I473" s="731"/>
      <c r="J473" s="731"/>
      <c r="K473" s="732"/>
    </row>
    <row r="474" spans="1:11" x14ac:dyDescent="0.25">
      <c r="A474" s="730"/>
      <c r="B474" s="731"/>
      <c r="C474" s="731"/>
      <c r="D474" s="731"/>
      <c r="E474" s="731"/>
      <c r="F474" s="732"/>
      <c r="G474" s="730"/>
      <c r="H474" s="731"/>
      <c r="I474" s="731"/>
      <c r="J474" s="731"/>
      <c r="K474" s="732"/>
    </row>
    <row r="475" spans="1:11" x14ac:dyDescent="0.25">
      <c r="A475" s="730"/>
      <c r="B475" s="731"/>
      <c r="C475" s="731"/>
      <c r="D475" s="731"/>
      <c r="E475" s="731"/>
      <c r="F475" s="732"/>
      <c r="G475" s="730"/>
      <c r="H475" s="731"/>
      <c r="I475" s="731"/>
      <c r="J475" s="731"/>
      <c r="K475" s="732"/>
    </row>
    <row r="476" spans="1:11" x14ac:dyDescent="0.25">
      <c r="A476" s="730"/>
      <c r="B476" s="731"/>
      <c r="C476" s="731"/>
      <c r="D476" s="731"/>
      <c r="E476" s="731"/>
      <c r="F476" s="732"/>
      <c r="G476" s="730"/>
      <c r="H476" s="731"/>
      <c r="I476" s="731"/>
      <c r="J476" s="731"/>
      <c r="K476" s="732"/>
    </row>
    <row r="477" spans="1:11" x14ac:dyDescent="0.25">
      <c r="A477" s="730"/>
      <c r="B477" s="731"/>
      <c r="C477" s="731"/>
      <c r="D477" s="731"/>
      <c r="E477" s="731"/>
      <c r="F477" s="732"/>
      <c r="G477" s="730"/>
      <c r="H477" s="731"/>
      <c r="I477" s="731"/>
      <c r="J477" s="731"/>
      <c r="K477" s="732"/>
    </row>
    <row r="478" spans="1:11" x14ac:dyDescent="0.25">
      <c r="A478" s="730"/>
      <c r="B478" s="731"/>
      <c r="C478" s="731"/>
      <c r="D478" s="731"/>
      <c r="E478" s="731"/>
      <c r="F478" s="732"/>
      <c r="G478" s="730"/>
      <c r="H478" s="731"/>
      <c r="I478" s="731"/>
      <c r="J478" s="731"/>
      <c r="K478" s="732"/>
    </row>
    <row r="479" spans="1:11" x14ac:dyDescent="0.25">
      <c r="A479" s="730"/>
      <c r="B479" s="731"/>
      <c r="C479" s="731"/>
      <c r="D479" s="731"/>
      <c r="E479" s="731"/>
      <c r="F479" s="732"/>
      <c r="G479" s="730"/>
      <c r="H479" s="731"/>
      <c r="I479" s="731"/>
      <c r="J479" s="731"/>
      <c r="K479" s="732"/>
    </row>
    <row r="480" spans="1:11" x14ac:dyDescent="0.25">
      <c r="A480" s="730"/>
      <c r="B480" s="731"/>
      <c r="C480" s="731"/>
      <c r="D480" s="731"/>
      <c r="E480" s="731"/>
      <c r="F480" s="732"/>
      <c r="G480" s="730"/>
      <c r="H480" s="731"/>
      <c r="I480" s="731"/>
      <c r="J480" s="731"/>
      <c r="K480" s="732"/>
    </row>
    <row r="481" spans="1:11" x14ac:dyDescent="0.25">
      <c r="A481" s="730"/>
      <c r="B481" s="731"/>
      <c r="C481" s="731"/>
      <c r="D481" s="731"/>
      <c r="E481" s="731"/>
      <c r="F481" s="732"/>
      <c r="G481" s="730"/>
      <c r="H481" s="731"/>
      <c r="I481" s="731"/>
      <c r="J481" s="731"/>
      <c r="K481" s="732"/>
    </row>
    <row r="482" spans="1:11" x14ac:dyDescent="0.25">
      <c r="A482" s="730"/>
      <c r="B482" s="731"/>
      <c r="C482" s="731"/>
      <c r="D482" s="731"/>
      <c r="E482" s="731"/>
      <c r="F482" s="732"/>
      <c r="G482" s="730"/>
      <c r="H482" s="731"/>
      <c r="I482" s="731"/>
      <c r="J482" s="731"/>
      <c r="K482" s="732"/>
    </row>
    <row r="483" spans="1:11" ht="15.75" thickBot="1" x14ac:dyDescent="0.3">
      <c r="A483" s="730"/>
      <c r="B483" s="731"/>
      <c r="C483" s="731"/>
      <c r="D483" s="731"/>
      <c r="E483" s="731"/>
      <c r="F483" s="732"/>
      <c r="G483" s="730"/>
      <c r="H483" s="731"/>
      <c r="I483" s="731"/>
      <c r="J483" s="731"/>
      <c r="K483" s="732"/>
    </row>
    <row r="484" spans="1:11" x14ac:dyDescent="0.25">
      <c r="A484" s="767" t="s">
        <v>936</v>
      </c>
      <c r="B484" s="768"/>
      <c r="C484" s="768"/>
      <c r="D484" s="768"/>
      <c r="E484" s="768"/>
      <c r="F484" s="769"/>
      <c r="G484" s="767" t="s">
        <v>937</v>
      </c>
      <c r="H484" s="768"/>
      <c r="I484" s="768"/>
      <c r="J484" s="768"/>
      <c r="K484" s="769"/>
    </row>
    <row r="485" spans="1:11" ht="15.75" thickBot="1" x14ac:dyDescent="0.3">
      <c r="A485" s="770"/>
      <c r="B485" s="771"/>
      <c r="C485" s="771"/>
      <c r="D485" s="771"/>
      <c r="E485" s="771"/>
      <c r="F485" s="772"/>
      <c r="G485" s="770"/>
      <c r="H485" s="771"/>
      <c r="I485" s="771"/>
      <c r="J485" s="771"/>
      <c r="K485" s="772"/>
    </row>
    <row r="486" spans="1:11" x14ac:dyDescent="0.25">
      <c r="A486" s="745" t="s">
        <v>589</v>
      </c>
      <c r="B486" s="746"/>
      <c r="C486" s="746"/>
      <c r="D486" s="746"/>
      <c r="E486" s="746"/>
      <c r="F486" s="747"/>
      <c r="G486" s="745" t="s">
        <v>590</v>
      </c>
      <c r="H486" s="746"/>
      <c r="I486" s="746"/>
      <c r="J486" s="746"/>
      <c r="K486" s="747"/>
    </row>
    <row r="487" spans="1:11" x14ac:dyDescent="0.25">
      <c r="A487" s="730"/>
      <c r="B487" s="731"/>
      <c r="C487" s="731"/>
      <c r="D487" s="731"/>
      <c r="E487" s="731"/>
      <c r="F487" s="732"/>
      <c r="G487" s="730"/>
      <c r="H487" s="731"/>
      <c r="I487" s="731"/>
      <c r="J487" s="731"/>
      <c r="K487" s="732"/>
    </row>
    <row r="488" spans="1:11" x14ac:dyDescent="0.25">
      <c r="A488" s="730"/>
      <c r="B488" s="731"/>
      <c r="C488" s="731"/>
      <c r="D488" s="731"/>
      <c r="E488" s="731"/>
      <c r="F488" s="732"/>
      <c r="G488" s="730"/>
      <c r="H488" s="731"/>
      <c r="I488" s="731"/>
      <c r="J488" s="731"/>
      <c r="K488" s="732"/>
    </row>
    <row r="489" spans="1:11" x14ac:dyDescent="0.25">
      <c r="A489" s="730"/>
      <c r="B489" s="731"/>
      <c r="C489" s="731"/>
      <c r="D489" s="731"/>
      <c r="E489" s="731"/>
      <c r="F489" s="732"/>
      <c r="G489" s="730"/>
      <c r="H489" s="731"/>
      <c r="I489" s="731"/>
      <c r="J489" s="731"/>
      <c r="K489" s="732"/>
    </row>
    <row r="490" spans="1:11" x14ac:dyDescent="0.25">
      <c r="A490" s="730"/>
      <c r="B490" s="731"/>
      <c r="C490" s="731"/>
      <c r="D490" s="731"/>
      <c r="E490" s="731"/>
      <c r="F490" s="732"/>
      <c r="G490" s="730"/>
      <c r="H490" s="731"/>
      <c r="I490" s="731"/>
      <c r="J490" s="731"/>
      <c r="K490" s="732"/>
    </row>
    <row r="491" spans="1:11" x14ac:dyDescent="0.25">
      <c r="A491" s="730"/>
      <c r="B491" s="731"/>
      <c r="C491" s="731"/>
      <c r="D491" s="731"/>
      <c r="E491" s="731"/>
      <c r="F491" s="732"/>
      <c r="G491" s="730"/>
      <c r="H491" s="731"/>
      <c r="I491" s="731"/>
      <c r="J491" s="731"/>
      <c r="K491" s="732"/>
    </row>
    <row r="492" spans="1:11" x14ac:dyDescent="0.25">
      <c r="A492" s="730"/>
      <c r="B492" s="731"/>
      <c r="C492" s="731"/>
      <c r="D492" s="731"/>
      <c r="E492" s="731"/>
      <c r="F492" s="732"/>
      <c r="G492" s="730"/>
      <c r="H492" s="731"/>
      <c r="I492" s="731"/>
      <c r="J492" s="731"/>
      <c r="K492" s="732"/>
    </row>
    <row r="493" spans="1:11" x14ac:dyDescent="0.25">
      <c r="A493" s="730"/>
      <c r="B493" s="731"/>
      <c r="C493" s="731"/>
      <c r="D493" s="731"/>
      <c r="E493" s="731"/>
      <c r="F493" s="732"/>
      <c r="G493" s="730"/>
      <c r="H493" s="731"/>
      <c r="I493" s="731"/>
      <c r="J493" s="731"/>
      <c r="K493" s="732"/>
    </row>
    <row r="494" spans="1:11" x14ac:dyDescent="0.25">
      <c r="A494" s="730"/>
      <c r="B494" s="731"/>
      <c r="C494" s="731"/>
      <c r="D494" s="731"/>
      <c r="E494" s="731"/>
      <c r="F494" s="732"/>
      <c r="G494" s="730"/>
      <c r="H494" s="731"/>
      <c r="I494" s="731"/>
      <c r="J494" s="731"/>
      <c r="K494" s="732"/>
    </row>
    <row r="495" spans="1:11" x14ac:dyDescent="0.25">
      <c r="A495" s="730"/>
      <c r="B495" s="731"/>
      <c r="C495" s="731"/>
      <c r="D495" s="731"/>
      <c r="E495" s="731"/>
      <c r="F495" s="732"/>
      <c r="G495" s="730"/>
      <c r="H495" s="731"/>
      <c r="I495" s="731"/>
      <c r="J495" s="731"/>
      <c r="K495" s="732"/>
    </row>
    <row r="496" spans="1:11" x14ac:dyDescent="0.25">
      <c r="A496" s="730"/>
      <c r="B496" s="731"/>
      <c r="C496" s="731"/>
      <c r="D496" s="731"/>
      <c r="E496" s="731"/>
      <c r="F496" s="732"/>
      <c r="G496" s="730"/>
      <c r="H496" s="731"/>
      <c r="I496" s="731"/>
      <c r="J496" s="731"/>
      <c r="K496" s="732"/>
    </row>
    <row r="497" spans="1:11" x14ac:dyDescent="0.25">
      <c r="A497" s="730"/>
      <c r="B497" s="731"/>
      <c r="C497" s="731"/>
      <c r="D497" s="731"/>
      <c r="E497" s="731"/>
      <c r="F497" s="732"/>
      <c r="G497" s="730"/>
      <c r="H497" s="731"/>
      <c r="I497" s="731"/>
      <c r="J497" s="731"/>
      <c r="K497" s="732"/>
    </row>
    <row r="498" spans="1:11" x14ac:dyDescent="0.25">
      <c r="A498" s="730"/>
      <c r="B498" s="731"/>
      <c r="C498" s="731"/>
      <c r="D498" s="731"/>
      <c r="E498" s="731"/>
      <c r="F498" s="732"/>
      <c r="G498" s="730"/>
      <c r="H498" s="731"/>
      <c r="I498" s="731"/>
      <c r="J498" s="731"/>
      <c r="K498" s="732"/>
    </row>
    <row r="499" spans="1:11" ht="15.75" thickBot="1" x14ac:dyDescent="0.3">
      <c r="A499" s="730"/>
      <c r="B499" s="731"/>
      <c r="C499" s="731"/>
      <c r="D499" s="731"/>
      <c r="E499" s="731"/>
      <c r="F499" s="732"/>
      <c r="G499" s="730"/>
      <c r="H499" s="731"/>
      <c r="I499" s="731"/>
      <c r="J499" s="731"/>
      <c r="K499" s="732"/>
    </row>
    <row r="500" spans="1:11" x14ac:dyDescent="0.25">
      <c r="A500" s="767" t="s">
        <v>1178</v>
      </c>
      <c r="B500" s="768"/>
      <c r="C500" s="768"/>
      <c r="D500" s="768"/>
      <c r="E500" s="768"/>
      <c r="F500" s="769"/>
      <c r="G500" s="767" t="s">
        <v>1179</v>
      </c>
      <c r="H500" s="768"/>
      <c r="I500" s="768"/>
      <c r="J500" s="768"/>
      <c r="K500" s="769"/>
    </row>
    <row r="501" spans="1:11" ht="15.75" thickBot="1" x14ac:dyDescent="0.3">
      <c r="A501" s="770"/>
      <c r="B501" s="771"/>
      <c r="C501" s="771"/>
      <c r="D501" s="771"/>
      <c r="E501" s="771"/>
      <c r="F501" s="772"/>
      <c r="G501" s="770"/>
      <c r="H501" s="771"/>
      <c r="I501" s="771"/>
      <c r="J501" s="771"/>
      <c r="K501" s="772"/>
    </row>
    <row r="502" spans="1:11" x14ac:dyDescent="0.25">
      <c r="A502" s="745" t="s">
        <v>589</v>
      </c>
      <c r="B502" s="746"/>
      <c r="C502" s="746"/>
      <c r="D502" s="746"/>
      <c r="E502" s="746"/>
      <c r="F502" s="747"/>
      <c r="G502" s="745"/>
      <c r="H502" s="746"/>
      <c r="I502" s="746"/>
      <c r="J502" s="746"/>
      <c r="K502" s="747"/>
    </row>
    <row r="503" spans="1:11" x14ac:dyDescent="0.25">
      <c r="A503" s="730"/>
      <c r="B503" s="731"/>
      <c r="C503" s="731"/>
      <c r="D503" s="731"/>
      <c r="E503" s="731"/>
      <c r="F503" s="732"/>
      <c r="G503" s="730"/>
      <c r="H503" s="731"/>
      <c r="I503" s="731"/>
      <c r="J503" s="731"/>
      <c r="K503" s="732"/>
    </row>
    <row r="504" spans="1:11" x14ac:dyDescent="0.25">
      <c r="A504" s="730"/>
      <c r="B504" s="731"/>
      <c r="C504" s="731"/>
      <c r="D504" s="731"/>
      <c r="E504" s="731"/>
      <c r="F504" s="732"/>
      <c r="G504" s="730"/>
      <c r="H504" s="731"/>
      <c r="I504" s="731"/>
      <c r="J504" s="731"/>
      <c r="K504" s="732"/>
    </row>
    <row r="505" spans="1:11" x14ac:dyDescent="0.25">
      <c r="A505" s="730"/>
      <c r="B505" s="731"/>
      <c r="C505" s="731"/>
      <c r="D505" s="731"/>
      <c r="E505" s="731"/>
      <c r="F505" s="732"/>
      <c r="G505" s="730"/>
      <c r="H505" s="731"/>
      <c r="I505" s="731"/>
      <c r="J505" s="731"/>
      <c r="K505" s="732"/>
    </row>
    <row r="506" spans="1:11" x14ac:dyDescent="0.25">
      <c r="A506" s="730"/>
      <c r="B506" s="731"/>
      <c r="C506" s="731"/>
      <c r="D506" s="731"/>
      <c r="E506" s="731"/>
      <c r="F506" s="732"/>
      <c r="G506" s="730"/>
      <c r="H506" s="731"/>
      <c r="I506" s="731"/>
      <c r="J506" s="731"/>
      <c r="K506" s="732"/>
    </row>
    <row r="507" spans="1:11" x14ac:dyDescent="0.25">
      <c r="A507" s="730"/>
      <c r="B507" s="731"/>
      <c r="C507" s="731"/>
      <c r="D507" s="731"/>
      <c r="E507" s="731"/>
      <c r="F507" s="732"/>
      <c r="G507" s="730"/>
      <c r="H507" s="731"/>
      <c r="I507" s="731"/>
      <c r="J507" s="731"/>
      <c r="K507" s="732"/>
    </row>
    <row r="508" spans="1:11" x14ac:dyDescent="0.25">
      <c r="A508" s="730"/>
      <c r="B508" s="731"/>
      <c r="C508" s="731"/>
      <c r="D508" s="731"/>
      <c r="E508" s="731"/>
      <c r="F508" s="732"/>
      <c r="G508" s="730"/>
      <c r="H508" s="731"/>
      <c r="I508" s="731"/>
      <c r="J508" s="731"/>
      <c r="K508" s="732"/>
    </row>
    <row r="509" spans="1:11" x14ac:dyDescent="0.25">
      <c r="A509" s="730"/>
      <c r="B509" s="731"/>
      <c r="C509" s="731"/>
      <c r="D509" s="731"/>
      <c r="E509" s="731"/>
      <c r="F509" s="732"/>
      <c r="G509" s="730"/>
      <c r="H509" s="731"/>
      <c r="I509" s="731"/>
      <c r="J509" s="731"/>
      <c r="K509" s="732"/>
    </row>
    <row r="510" spans="1:11" x14ac:dyDescent="0.25">
      <c r="A510" s="730"/>
      <c r="B510" s="731"/>
      <c r="C510" s="731"/>
      <c r="D510" s="731"/>
      <c r="E510" s="731"/>
      <c r="F510" s="732"/>
      <c r="G510" s="730"/>
      <c r="H510" s="731"/>
      <c r="I510" s="731"/>
      <c r="J510" s="731"/>
      <c r="K510" s="732"/>
    </row>
    <row r="511" spans="1:11" x14ac:dyDescent="0.25">
      <c r="A511" s="730"/>
      <c r="B511" s="731"/>
      <c r="C511" s="731"/>
      <c r="D511" s="731"/>
      <c r="E511" s="731"/>
      <c r="F511" s="732"/>
      <c r="G511" s="730"/>
      <c r="H511" s="731"/>
      <c r="I511" s="731"/>
      <c r="J511" s="731"/>
      <c r="K511" s="732"/>
    </row>
    <row r="512" spans="1:11" x14ac:dyDescent="0.25">
      <c r="A512" s="730"/>
      <c r="B512" s="731"/>
      <c r="C512" s="731"/>
      <c r="D512" s="731"/>
      <c r="E512" s="731"/>
      <c r="F512" s="732"/>
      <c r="G512" s="730"/>
      <c r="H512" s="731"/>
      <c r="I512" s="731"/>
      <c r="J512" s="731"/>
      <c r="K512" s="732"/>
    </row>
    <row r="513" spans="1:11" x14ac:dyDescent="0.25">
      <c r="A513" s="730"/>
      <c r="B513" s="731"/>
      <c r="C513" s="731"/>
      <c r="D513" s="731"/>
      <c r="E513" s="731"/>
      <c r="F513" s="732"/>
      <c r="G513" s="730"/>
      <c r="H513" s="731"/>
      <c r="I513" s="731"/>
      <c r="J513" s="731"/>
      <c r="K513" s="732"/>
    </row>
    <row r="514" spans="1:11" x14ac:dyDescent="0.25">
      <c r="A514" s="730"/>
      <c r="B514" s="731"/>
      <c r="C514" s="731"/>
      <c r="D514" s="731"/>
      <c r="E514" s="731"/>
      <c r="F514" s="732"/>
      <c r="G514" s="730"/>
      <c r="H514" s="731"/>
      <c r="I514" s="731"/>
      <c r="J514" s="731"/>
      <c r="K514" s="732"/>
    </row>
    <row r="515" spans="1:11" ht="15.75" thickBot="1" x14ac:dyDescent="0.3">
      <c r="A515" s="730"/>
      <c r="B515" s="731"/>
      <c r="C515" s="731"/>
      <c r="D515" s="731"/>
      <c r="E515" s="731"/>
      <c r="F515" s="732"/>
      <c r="G515" s="730"/>
      <c r="H515" s="731"/>
      <c r="I515" s="731"/>
      <c r="J515" s="731"/>
      <c r="K515" s="732"/>
    </row>
    <row r="516" spans="1:11" x14ac:dyDescent="0.25">
      <c r="A516" s="767" t="s">
        <v>1028</v>
      </c>
      <c r="B516" s="768"/>
      <c r="C516" s="768"/>
      <c r="D516" s="768"/>
      <c r="E516" s="768"/>
      <c r="F516" s="769"/>
      <c r="G516" s="767" t="s">
        <v>1180</v>
      </c>
      <c r="H516" s="768"/>
      <c r="I516" s="768"/>
      <c r="J516" s="768"/>
      <c r="K516" s="769"/>
    </row>
    <row r="517" spans="1:11" ht="15.75" thickBot="1" x14ac:dyDescent="0.3">
      <c r="A517" s="770"/>
      <c r="B517" s="771"/>
      <c r="C517" s="771"/>
      <c r="D517" s="771"/>
      <c r="E517" s="771"/>
      <c r="F517" s="772"/>
      <c r="G517" s="770"/>
      <c r="H517" s="771"/>
      <c r="I517" s="771"/>
      <c r="J517" s="771"/>
      <c r="K517" s="772"/>
    </row>
    <row r="518" spans="1:11" x14ac:dyDescent="0.25">
      <c r="A518" s="745" t="s">
        <v>589</v>
      </c>
      <c r="B518" s="746"/>
      <c r="C518" s="746"/>
      <c r="D518" s="746"/>
      <c r="E518" s="746"/>
      <c r="F518" s="747"/>
      <c r="G518" s="745" t="s">
        <v>590</v>
      </c>
      <c r="H518" s="746"/>
      <c r="I518" s="746"/>
      <c r="J518" s="746"/>
      <c r="K518" s="747"/>
    </row>
    <row r="519" spans="1:11" x14ac:dyDescent="0.25">
      <c r="A519" s="730"/>
      <c r="B519" s="731"/>
      <c r="C519" s="731"/>
      <c r="D519" s="731"/>
      <c r="E519" s="731"/>
      <c r="F519" s="732"/>
      <c r="G519" s="730"/>
      <c r="H519" s="731"/>
      <c r="I519" s="731"/>
      <c r="J519" s="731"/>
      <c r="K519" s="732"/>
    </row>
    <row r="520" spans="1:11" x14ac:dyDescent="0.25">
      <c r="A520" s="730"/>
      <c r="B520" s="731"/>
      <c r="C520" s="731"/>
      <c r="D520" s="731"/>
      <c r="E520" s="731"/>
      <c r="F520" s="732"/>
      <c r="G520" s="730"/>
      <c r="H520" s="731"/>
      <c r="I520" s="731"/>
      <c r="J520" s="731"/>
      <c r="K520" s="732"/>
    </row>
    <row r="521" spans="1:11" x14ac:dyDescent="0.25">
      <c r="A521" s="730"/>
      <c r="B521" s="731"/>
      <c r="C521" s="731"/>
      <c r="D521" s="731"/>
      <c r="E521" s="731"/>
      <c r="F521" s="732"/>
      <c r="G521" s="730"/>
      <c r="H521" s="731"/>
      <c r="I521" s="731"/>
      <c r="J521" s="731"/>
      <c r="K521" s="732"/>
    </row>
    <row r="522" spans="1:11" x14ac:dyDescent="0.25">
      <c r="A522" s="730"/>
      <c r="B522" s="731"/>
      <c r="C522" s="731"/>
      <c r="D522" s="731"/>
      <c r="E522" s="731"/>
      <c r="F522" s="732"/>
      <c r="G522" s="730"/>
      <c r="H522" s="731"/>
      <c r="I522" s="731"/>
      <c r="J522" s="731"/>
      <c r="K522" s="732"/>
    </row>
    <row r="523" spans="1:11" x14ac:dyDescent="0.25">
      <c r="A523" s="730"/>
      <c r="B523" s="731"/>
      <c r="C523" s="731"/>
      <c r="D523" s="731"/>
      <c r="E523" s="731"/>
      <c r="F523" s="732"/>
      <c r="G523" s="730"/>
      <c r="H523" s="731"/>
      <c r="I523" s="731"/>
      <c r="J523" s="731"/>
      <c r="K523" s="732"/>
    </row>
    <row r="524" spans="1:11" x14ac:dyDescent="0.25">
      <c r="A524" s="730"/>
      <c r="B524" s="731"/>
      <c r="C524" s="731"/>
      <c r="D524" s="731"/>
      <c r="E524" s="731"/>
      <c r="F524" s="732"/>
      <c r="G524" s="730"/>
      <c r="H524" s="731"/>
      <c r="I524" s="731"/>
      <c r="J524" s="731"/>
      <c r="K524" s="732"/>
    </row>
    <row r="525" spans="1:11" x14ac:dyDescent="0.25">
      <c r="A525" s="730"/>
      <c r="B525" s="731"/>
      <c r="C525" s="731"/>
      <c r="D525" s="731"/>
      <c r="E525" s="731"/>
      <c r="F525" s="732"/>
      <c r="G525" s="730"/>
      <c r="H525" s="731"/>
      <c r="I525" s="731"/>
      <c r="J525" s="731"/>
      <c r="K525" s="732"/>
    </row>
    <row r="526" spans="1:11" x14ac:dyDescent="0.25">
      <c r="A526" s="730"/>
      <c r="B526" s="731"/>
      <c r="C526" s="731"/>
      <c r="D526" s="731"/>
      <c r="E526" s="731"/>
      <c r="F526" s="732"/>
      <c r="G526" s="730"/>
      <c r="H526" s="731"/>
      <c r="I526" s="731"/>
      <c r="J526" s="731"/>
      <c r="K526" s="732"/>
    </row>
    <row r="527" spans="1:11" x14ac:dyDescent="0.25">
      <c r="A527" s="730"/>
      <c r="B527" s="731"/>
      <c r="C527" s="731"/>
      <c r="D527" s="731"/>
      <c r="E527" s="731"/>
      <c r="F527" s="732"/>
      <c r="G527" s="730"/>
      <c r="H527" s="731"/>
      <c r="I527" s="731"/>
      <c r="J527" s="731"/>
      <c r="K527" s="732"/>
    </row>
    <row r="528" spans="1:11" x14ac:dyDescent="0.25">
      <c r="A528" s="730"/>
      <c r="B528" s="731"/>
      <c r="C528" s="731"/>
      <c r="D528" s="731"/>
      <c r="E528" s="731"/>
      <c r="F528" s="732"/>
      <c r="G528" s="730"/>
      <c r="H528" s="731"/>
      <c r="I528" s="731"/>
      <c r="J528" s="731"/>
      <c r="K528" s="732"/>
    </row>
    <row r="529" spans="1:11" x14ac:dyDescent="0.25">
      <c r="A529" s="730"/>
      <c r="B529" s="731"/>
      <c r="C529" s="731"/>
      <c r="D529" s="731"/>
      <c r="E529" s="731"/>
      <c r="F529" s="732"/>
      <c r="G529" s="730"/>
      <c r="H529" s="731"/>
      <c r="I529" s="731"/>
      <c r="J529" s="731"/>
      <c r="K529" s="732"/>
    </row>
    <row r="530" spans="1:11" x14ac:dyDescent="0.25">
      <c r="A530" s="730"/>
      <c r="B530" s="731"/>
      <c r="C530" s="731"/>
      <c r="D530" s="731"/>
      <c r="E530" s="731"/>
      <c r="F530" s="732"/>
      <c r="G530" s="730"/>
      <c r="H530" s="731"/>
      <c r="I530" s="731"/>
      <c r="J530" s="731"/>
      <c r="K530" s="732"/>
    </row>
    <row r="531" spans="1:11" ht="15.75" thickBot="1" x14ac:dyDescent="0.3">
      <c r="A531" s="730"/>
      <c r="B531" s="731"/>
      <c r="C531" s="731"/>
      <c r="D531" s="731"/>
      <c r="E531" s="731"/>
      <c r="F531" s="732"/>
      <c r="G531" s="730"/>
      <c r="H531" s="731"/>
      <c r="I531" s="731"/>
      <c r="J531" s="731"/>
      <c r="K531" s="732"/>
    </row>
    <row r="532" spans="1:11" x14ac:dyDescent="0.25">
      <c r="A532" s="767" t="s">
        <v>1181</v>
      </c>
      <c r="B532" s="768"/>
      <c r="C532" s="768"/>
      <c r="D532" s="768"/>
      <c r="E532" s="768"/>
      <c r="F532" s="769"/>
      <c r="G532" s="767" t="s">
        <v>1182</v>
      </c>
      <c r="H532" s="768"/>
      <c r="I532" s="768"/>
      <c r="J532" s="768"/>
      <c r="K532" s="769"/>
    </row>
    <row r="533" spans="1:11" ht="15.75" thickBot="1" x14ac:dyDescent="0.3">
      <c r="A533" s="770"/>
      <c r="B533" s="771"/>
      <c r="C533" s="771"/>
      <c r="D533" s="771"/>
      <c r="E533" s="771"/>
      <c r="F533" s="772"/>
      <c r="G533" s="770"/>
      <c r="H533" s="771"/>
      <c r="I533" s="771"/>
      <c r="J533" s="771"/>
      <c r="K533" s="772"/>
    </row>
    <row r="534" spans="1:11" x14ac:dyDescent="0.25">
      <c r="A534" s="745" t="s">
        <v>589</v>
      </c>
      <c r="B534" s="746"/>
      <c r="C534" s="746"/>
      <c r="D534" s="746"/>
      <c r="E534" s="746"/>
      <c r="F534" s="747"/>
      <c r="G534" s="745" t="s">
        <v>590</v>
      </c>
      <c r="H534" s="746"/>
      <c r="I534" s="746"/>
      <c r="J534" s="746"/>
      <c r="K534" s="747"/>
    </row>
    <row r="535" spans="1:11" x14ac:dyDescent="0.25">
      <c r="A535" s="730"/>
      <c r="B535" s="731"/>
      <c r="C535" s="731"/>
      <c r="D535" s="731"/>
      <c r="E535" s="731"/>
      <c r="F535" s="732"/>
      <c r="G535" s="730"/>
      <c r="H535" s="731"/>
      <c r="I535" s="731"/>
      <c r="J535" s="731"/>
      <c r="K535" s="732"/>
    </row>
    <row r="536" spans="1:11" x14ac:dyDescent="0.25">
      <c r="A536" s="730"/>
      <c r="B536" s="731"/>
      <c r="C536" s="731"/>
      <c r="D536" s="731"/>
      <c r="E536" s="731"/>
      <c r="F536" s="732"/>
      <c r="G536" s="730"/>
      <c r="H536" s="731"/>
      <c r="I536" s="731"/>
      <c r="J536" s="731"/>
      <c r="K536" s="732"/>
    </row>
    <row r="537" spans="1:11" x14ac:dyDescent="0.25">
      <c r="A537" s="730"/>
      <c r="B537" s="731"/>
      <c r="C537" s="731"/>
      <c r="D537" s="731"/>
      <c r="E537" s="731"/>
      <c r="F537" s="732"/>
      <c r="G537" s="730"/>
      <c r="H537" s="731"/>
      <c r="I537" s="731"/>
      <c r="J537" s="731"/>
      <c r="K537" s="732"/>
    </row>
    <row r="538" spans="1:11" x14ac:dyDescent="0.25">
      <c r="A538" s="730"/>
      <c r="B538" s="731"/>
      <c r="C538" s="731"/>
      <c r="D538" s="731"/>
      <c r="E538" s="731"/>
      <c r="F538" s="732"/>
      <c r="G538" s="730"/>
      <c r="H538" s="731"/>
      <c r="I538" s="731"/>
      <c r="J538" s="731"/>
      <c r="K538" s="732"/>
    </row>
    <row r="539" spans="1:11" x14ac:dyDescent="0.25">
      <c r="A539" s="730"/>
      <c r="B539" s="731"/>
      <c r="C539" s="731"/>
      <c r="D539" s="731"/>
      <c r="E539" s="731"/>
      <c r="F539" s="732"/>
      <c r="G539" s="730"/>
      <c r="H539" s="731"/>
      <c r="I539" s="731"/>
      <c r="J539" s="731"/>
      <c r="K539" s="732"/>
    </row>
    <row r="540" spans="1:11" x14ac:dyDescent="0.25">
      <c r="A540" s="730"/>
      <c r="B540" s="731"/>
      <c r="C540" s="731"/>
      <c r="D540" s="731"/>
      <c r="E540" s="731"/>
      <c r="F540" s="732"/>
      <c r="G540" s="730"/>
      <c r="H540" s="731"/>
      <c r="I540" s="731"/>
      <c r="J540" s="731"/>
      <c r="K540" s="732"/>
    </row>
    <row r="541" spans="1:11" x14ac:dyDescent="0.25">
      <c r="A541" s="730"/>
      <c r="B541" s="731"/>
      <c r="C541" s="731"/>
      <c r="D541" s="731"/>
      <c r="E541" s="731"/>
      <c r="F541" s="732"/>
      <c r="G541" s="730"/>
      <c r="H541" s="731"/>
      <c r="I541" s="731"/>
      <c r="J541" s="731"/>
      <c r="K541" s="732"/>
    </row>
    <row r="542" spans="1:11" x14ac:dyDescent="0.25">
      <c r="A542" s="730"/>
      <c r="B542" s="731"/>
      <c r="C542" s="731"/>
      <c r="D542" s="731"/>
      <c r="E542" s="731"/>
      <c r="F542" s="732"/>
      <c r="G542" s="730"/>
      <c r="H542" s="731"/>
      <c r="I542" s="731"/>
      <c r="J542" s="731"/>
      <c r="K542" s="732"/>
    </row>
    <row r="543" spans="1:11" x14ac:dyDescent="0.25">
      <c r="A543" s="730"/>
      <c r="B543" s="731"/>
      <c r="C543" s="731"/>
      <c r="D543" s="731"/>
      <c r="E543" s="731"/>
      <c r="F543" s="732"/>
      <c r="G543" s="730"/>
      <c r="H543" s="731"/>
      <c r="I543" s="731"/>
      <c r="J543" s="731"/>
      <c r="K543" s="732"/>
    </row>
    <row r="544" spans="1:11" x14ac:dyDescent="0.25">
      <c r="A544" s="730"/>
      <c r="B544" s="731"/>
      <c r="C544" s="731"/>
      <c r="D544" s="731"/>
      <c r="E544" s="731"/>
      <c r="F544" s="732"/>
      <c r="G544" s="730"/>
      <c r="H544" s="731"/>
      <c r="I544" s="731"/>
      <c r="J544" s="731"/>
      <c r="K544" s="732"/>
    </row>
    <row r="545" spans="1:11" x14ac:dyDescent="0.25">
      <c r="A545" s="730"/>
      <c r="B545" s="731"/>
      <c r="C545" s="731"/>
      <c r="D545" s="731"/>
      <c r="E545" s="731"/>
      <c r="F545" s="732"/>
      <c r="G545" s="730"/>
      <c r="H545" s="731"/>
      <c r="I545" s="731"/>
      <c r="J545" s="731"/>
      <c r="K545" s="732"/>
    </row>
    <row r="546" spans="1:11" x14ac:dyDescent="0.25">
      <c r="A546" s="730"/>
      <c r="B546" s="731"/>
      <c r="C546" s="731"/>
      <c r="D546" s="731"/>
      <c r="E546" s="731"/>
      <c r="F546" s="732"/>
      <c r="G546" s="730"/>
      <c r="H546" s="731"/>
      <c r="I546" s="731"/>
      <c r="J546" s="731"/>
      <c r="K546" s="732"/>
    </row>
    <row r="547" spans="1:11" ht="15.75" thickBot="1" x14ac:dyDescent="0.3">
      <c r="A547" s="730"/>
      <c r="B547" s="731"/>
      <c r="C547" s="731"/>
      <c r="D547" s="731"/>
      <c r="E547" s="731"/>
      <c r="F547" s="732"/>
      <c r="G547" s="730"/>
      <c r="H547" s="731"/>
      <c r="I547" s="731"/>
      <c r="J547" s="731"/>
      <c r="K547" s="732"/>
    </row>
    <row r="548" spans="1:11" x14ac:dyDescent="0.25">
      <c r="A548" s="767" t="s">
        <v>1029</v>
      </c>
      <c r="B548" s="768"/>
      <c r="C548" s="768"/>
      <c r="D548" s="768"/>
      <c r="E548" s="768"/>
      <c r="F548" s="769"/>
      <c r="G548" s="767" t="s">
        <v>1030</v>
      </c>
      <c r="H548" s="768"/>
      <c r="I548" s="768"/>
      <c r="J548" s="768"/>
      <c r="K548" s="769"/>
    </row>
    <row r="549" spans="1:11" ht="15.75" thickBot="1" x14ac:dyDescent="0.3">
      <c r="A549" s="770"/>
      <c r="B549" s="771"/>
      <c r="C549" s="771"/>
      <c r="D549" s="771"/>
      <c r="E549" s="771"/>
      <c r="F549" s="772"/>
      <c r="G549" s="770"/>
      <c r="H549" s="771"/>
      <c r="I549" s="771"/>
      <c r="J549" s="771"/>
      <c r="K549" s="772"/>
    </row>
    <row r="550" spans="1:11" x14ac:dyDescent="0.25">
      <c r="A550" s="745" t="s">
        <v>589</v>
      </c>
      <c r="B550" s="746"/>
      <c r="C550" s="746"/>
      <c r="D550" s="746"/>
      <c r="E550" s="746"/>
      <c r="F550" s="747"/>
      <c r="G550" s="745" t="s">
        <v>590</v>
      </c>
      <c r="H550" s="746"/>
      <c r="I550" s="746"/>
      <c r="J550" s="746"/>
      <c r="K550" s="747"/>
    </row>
    <row r="551" spans="1:11" x14ac:dyDescent="0.25">
      <c r="A551" s="730"/>
      <c r="B551" s="731"/>
      <c r="C551" s="731"/>
      <c r="D551" s="731"/>
      <c r="E551" s="731"/>
      <c r="F551" s="732"/>
      <c r="G551" s="730"/>
      <c r="H551" s="731"/>
      <c r="I551" s="731"/>
      <c r="J551" s="731"/>
      <c r="K551" s="732"/>
    </row>
    <row r="552" spans="1:11" x14ac:dyDescent="0.25">
      <c r="A552" s="730"/>
      <c r="B552" s="731"/>
      <c r="C552" s="731"/>
      <c r="D552" s="731"/>
      <c r="E552" s="731"/>
      <c r="F552" s="732"/>
      <c r="G552" s="730"/>
      <c r="H552" s="731"/>
      <c r="I552" s="731"/>
      <c r="J552" s="731"/>
      <c r="K552" s="732"/>
    </row>
    <row r="553" spans="1:11" x14ac:dyDescent="0.25">
      <c r="A553" s="730"/>
      <c r="B553" s="731"/>
      <c r="C553" s="731"/>
      <c r="D553" s="731"/>
      <c r="E553" s="731"/>
      <c r="F553" s="732"/>
      <c r="G553" s="730"/>
      <c r="H553" s="731"/>
      <c r="I553" s="731"/>
      <c r="J553" s="731"/>
      <c r="K553" s="732"/>
    </row>
    <row r="554" spans="1:11" x14ac:dyDescent="0.25">
      <c r="A554" s="730"/>
      <c r="B554" s="731"/>
      <c r="C554" s="731"/>
      <c r="D554" s="731"/>
      <c r="E554" s="731"/>
      <c r="F554" s="732"/>
      <c r="G554" s="730"/>
      <c r="H554" s="731"/>
      <c r="I554" s="731"/>
      <c r="J554" s="731"/>
      <c r="K554" s="732"/>
    </row>
    <row r="555" spans="1:11" x14ac:dyDescent="0.25">
      <c r="A555" s="730"/>
      <c r="B555" s="731"/>
      <c r="C555" s="731"/>
      <c r="D555" s="731"/>
      <c r="E555" s="731"/>
      <c r="F555" s="732"/>
      <c r="G555" s="730"/>
      <c r="H555" s="731"/>
      <c r="I555" s="731"/>
      <c r="J555" s="731"/>
      <c r="K555" s="732"/>
    </row>
    <row r="556" spans="1:11" x14ac:dyDescent="0.25">
      <c r="A556" s="730"/>
      <c r="B556" s="731"/>
      <c r="C556" s="731"/>
      <c r="D556" s="731"/>
      <c r="E556" s="731"/>
      <c r="F556" s="732"/>
      <c r="G556" s="730"/>
      <c r="H556" s="731"/>
      <c r="I556" s="731"/>
      <c r="J556" s="731"/>
      <c r="K556" s="732"/>
    </row>
    <row r="557" spans="1:11" x14ac:dyDescent="0.25">
      <c r="A557" s="730"/>
      <c r="B557" s="731"/>
      <c r="C557" s="731"/>
      <c r="D557" s="731"/>
      <c r="E557" s="731"/>
      <c r="F557" s="732"/>
      <c r="G557" s="730"/>
      <c r="H557" s="731"/>
      <c r="I557" s="731"/>
      <c r="J557" s="731"/>
      <c r="K557" s="732"/>
    </row>
    <row r="558" spans="1:11" x14ac:dyDescent="0.25">
      <c r="A558" s="730"/>
      <c r="B558" s="731"/>
      <c r="C558" s="731"/>
      <c r="D558" s="731"/>
      <c r="E558" s="731"/>
      <c r="F558" s="732"/>
      <c r="G558" s="730"/>
      <c r="H558" s="731"/>
      <c r="I558" s="731"/>
      <c r="J558" s="731"/>
      <c r="K558" s="732"/>
    </row>
    <row r="559" spans="1:11" x14ac:dyDescent="0.25">
      <c r="A559" s="730"/>
      <c r="B559" s="731"/>
      <c r="C559" s="731"/>
      <c r="D559" s="731"/>
      <c r="E559" s="731"/>
      <c r="F559" s="732"/>
      <c r="G559" s="730"/>
      <c r="H559" s="731"/>
      <c r="I559" s="731"/>
      <c r="J559" s="731"/>
      <c r="K559" s="732"/>
    </row>
    <row r="560" spans="1:11" x14ac:dyDescent="0.25">
      <c r="A560" s="730"/>
      <c r="B560" s="731"/>
      <c r="C560" s="731"/>
      <c r="D560" s="731"/>
      <c r="E560" s="731"/>
      <c r="F560" s="732"/>
      <c r="G560" s="730"/>
      <c r="H560" s="731"/>
      <c r="I560" s="731"/>
      <c r="J560" s="731"/>
      <c r="K560" s="732"/>
    </row>
    <row r="561" spans="1:11" x14ac:dyDescent="0.25">
      <c r="A561" s="730"/>
      <c r="B561" s="731"/>
      <c r="C561" s="731"/>
      <c r="D561" s="731"/>
      <c r="E561" s="731"/>
      <c r="F561" s="732"/>
      <c r="G561" s="730"/>
      <c r="H561" s="731"/>
      <c r="I561" s="731"/>
      <c r="J561" s="731"/>
      <c r="K561" s="732"/>
    </row>
    <row r="562" spans="1:11" x14ac:dyDescent="0.25">
      <c r="A562" s="730"/>
      <c r="B562" s="731"/>
      <c r="C562" s="731"/>
      <c r="D562" s="731"/>
      <c r="E562" s="731"/>
      <c r="F562" s="732"/>
      <c r="G562" s="730"/>
      <c r="H562" s="731"/>
      <c r="I562" s="731"/>
      <c r="J562" s="731"/>
      <c r="K562" s="732"/>
    </row>
    <row r="563" spans="1:11" ht="15.75" thickBot="1" x14ac:dyDescent="0.3">
      <c r="A563" s="730"/>
      <c r="B563" s="731"/>
      <c r="C563" s="731"/>
      <c r="D563" s="731"/>
      <c r="E563" s="731"/>
      <c r="F563" s="732"/>
      <c r="G563" s="730"/>
      <c r="H563" s="731"/>
      <c r="I563" s="731"/>
      <c r="J563" s="731"/>
      <c r="K563" s="732"/>
    </row>
    <row r="564" spans="1:11" x14ac:dyDescent="0.25">
      <c r="A564" s="767" t="s">
        <v>1183</v>
      </c>
      <c r="B564" s="768"/>
      <c r="C564" s="768"/>
      <c r="D564" s="768"/>
      <c r="E564" s="768"/>
      <c r="F564" s="769"/>
      <c r="G564" s="767" t="s">
        <v>1183</v>
      </c>
      <c r="H564" s="768"/>
      <c r="I564" s="768"/>
      <c r="J564" s="768"/>
      <c r="K564" s="769"/>
    </row>
    <row r="565" spans="1:11" ht="15.75" thickBot="1" x14ac:dyDescent="0.3">
      <c r="A565" s="770"/>
      <c r="B565" s="771"/>
      <c r="C565" s="771"/>
      <c r="D565" s="771"/>
      <c r="E565" s="771"/>
      <c r="F565" s="772"/>
      <c r="G565" s="770"/>
      <c r="H565" s="771"/>
      <c r="I565" s="771"/>
      <c r="J565" s="771"/>
      <c r="K565" s="772"/>
    </row>
  </sheetData>
  <mergeCells count="147">
    <mergeCell ref="A564:F565"/>
    <mergeCell ref="G564:K565"/>
    <mergeCell ref="A534:F547"/>
    <mergeCell ref="G534:K547"/>
    <mergeCell ref="A548:F549"/>
    <mergeCell ref="G548:K549"/>
    <mergeCell ref="A550:F563"/>
    <mergeCell ref="G550:K563"/>
    <mergeCell ref="A516:F517"/>
    <mergeCell ref="G516:K517"/>
    <mergeCell ref="A518:F531"/>
    <mergeCell ref="G518:K531"/>
    <mergeCell ref="A532:F533"/>
    <mergeCell ref="G532:K533"/>
    <mergeCell ref="A486:F499"/>
    <mergeCell ref="G486:K499"/>
    <mergeCell ref="A500:F501"/>
    <mergeCell ref="G500:K501"/>
    <mergeCell ref="A502:F515"/>
    <mergeCell ref="G502:K515"/>
    <mergeCell ref="A468:F469"/>
    <mergeCell ref="G468:K469"/>
    <mergeCell ref="A470:F483"/>
    <mergeCell ref="G470:K483"/>
    <mergeCell ref="A484:F485"/>
    <mergeCell ref="G484:K485"/>
    <mergeCell ref="A438:F451"/>
    <mergeCell ref="G438:K451"/>
    <mergeCell ref="A452:F453"/>
    <mergeCell ref="G452:K453"/>
    <mergeCell ref="A454:F467"/>
    <mergeCell ref="G454:K467"/>
    <mergeCell ref="A420:F421"/>
    <mergeCell ref="G420:K421"/>
    <mergeCell ref="A422:F435"/>
    <mergeCell ref="G422:K435"/>
    <mergeCell ref="A436:F437"/>
    <mergeCell ref="G436:K437"/>
    <mergeCell ref="A390:F403"/>
    <mergeCell ref="G390:K403"/>
    <mergeCell ref="A404:F405"/>
    <mergeCell ref="G404:K405"/>
    <mergeCell ref="A406:F419"/>
    <mergeCell ref="G406:K419"/>
    <mergeCell ref="A372:F373"/>
    <mergeCell ref="G372:K373"/>
    <mergeCell ref="A374:F387"/>
    <mergeCell ref="G374:K387"/>
    <mergeCell ref="A388:F389"/>
    <mergeCell ref="G388:K389"/>
    <mergeCell ref="A342:F355"/>
    <mergeCell ref="G342:K355"/>
    <mergeCell ref="A356:F357"/>
    <mergeCell ref="G356:K357"/>
    <mergeCell ref="A358:F371"/>
    <mergeCell ref="G358:K37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view="pageBreakPreview" zoomScale="85" zoomScaleNormal="85" zoomScaleSheetLayoutView="85" zoomScalePageLayoutView="90" workbookViewId="0">
      <selection activeCell="M18" sqref="M18"/>
    </sheetView>
  </sheetViews>
  <sheetFormatPr baseColWidth="10" defaultColWidth="11.42578125" defaultRowHeight="15" x14ac:dyDescent="0.25"/>
  <cols>
    <col min="1" max="1" width="3.7109375" style="157" customWidth="1"/>
    <col min="2" max="2" width="4.7109375" style="157" customWidth="1"/>
    <col min="3" max="3" width="8.28515625" style="157" customWidth="1"/>
    <col min="4" max="4" width="8" style="157" customWidth="1"/>
    <col min="5" max="5" width="11.42578125" style="157"/>
    <col min="6" max="6" width="12" style="157" customWidth="1"/>
    <col min="7" max="7" width="8.42578125" style="157" customWidth="1"/>
    <col min="8" max="8" width="8.5703125" style="157" customWidth="1"/>
    <col min="9" max="9" width="20.28515625" style="157" customWidth="1"/>
    <col min="10" max="10" width="9.140625" style="157" customWidth="1"/>
    <col min="11" max="11" width="6.28515625" style="157" customWidth="1"/>
    <col min="12" max="12" width="8.85546875" style="157" customWidth="1"/>
    <col min="13" max="13" width="11.42578125" style="157" customWidth="1"/>
    <col min="14" max="16384" width="11.42578125" style="157"/>
  </cols>
  <sheetData>
    <row r="1" spans="2:12" ht="27.75" customHeight="1" x14ac:dyDescent="0.25">
      <c r="B1" s="710" t="s">
        <v>326</v>
      </c>
      <c r="C1" s="711"/>
      <c r="D1" s="711"/>
      <c r="E1" s="711"/>
      <c r="F1" s="711"/>
      <c r="G1" s="711"/>
      <c r="H1" s="711"/>
      <c r="I1" s="711"/>
      <c r="J1" s="711"/>
      <c r="K1" s="711"/>
      <c r="L1" s="712"/>
    </row>
    <row r="2" spans="2:12" ht="11.25" customHeight="1" x14ac:dyDescent="0.25">
      <c r="B2" s="713"/>
      <c r="C2" s="714"/>
      <c r="D2" s="714"/>
      <c r="E2" s="714"/>
      <c r="F2" s="714"/>
      <c r="G2" s="714"/>
      <c r="H2" s="714"/>
      <c r="I2" s="714"/>
      <c r="J2" s="714"/>
      <c r="K2" s="714"/>
      <c r="L2" s="715"/>
    </row>
    <row r="3" spans="2:12" ht="24.95" customHeight="1" x14ac:dyDescent="0.25">
      <c r="B3" s="863" t="s">
        <v>365</v>
      </c>
      <c r="C3" s="717"/>
      <c r="D3" s="717"/>
      <c r="E3" s="718"/>
      <c r="F3" s="108">
        <v>44118</v>
      </c>
      <c r="G3" s="716" t="s">
        <v>366</v>
      </c>
      <c r="H3" s="717"/>
      <c r="I3" s="718"/>
      <c r="J3" s="792">
        <v>44125</v>
      </c>
      <c r="K3" s="717"/>
      <c r="L3" s="864"/>
    </row>
    <row r="4" spans="2:12" x14ac:dyDescent="0.25">
      <c r="B4" s="722" t="s">
        <v>325</v>
      </c>
      <c r="C4" s="723"/>
      <c r="D4" s="723"/>
      <c r="E4" s="723"/>
      <c r="F4" s="723"/>
      <c r="G4" s="723"/>
      <c r="H4" s="724"/>
      <c r="I4" s="158" t="s">
        <v>575</v>
      </c>
      <c r="J4" s="158" t="s">
        <v>2</v>
      </c>
      <c r="K4" s="865" t="s">
        <v>0</v>
      </c>
      <c r="L4" s="866"/>
    </row>
    <row r="5" spans="2:12" x14ac:dyDescent="0.25">
      <c r="B5" s="725"/>
      <c r="C5" s="726"/>
      <c r="D5" s="726"/>
      <c r="E5" s="726"/>
      <c r="F5" s="726"/>
      <c r="G5" s="726"/>
      <c r="H5" s="727"/>
      <c r="I5" s="137" t="s">
        <v>576</v>
      </c>
      <c r="J5" s="158">
        <v>2</v>
      </c>
      <c r="K5" s="865" t="s">
        <v>367</v>
      </c>
      <c r="L5" s="866"/>
    </row>
    <row r="6" spans="2:12" ht="15.75" customHeight="1" x14ac:dyDescent="0.25">
      <c r="B6" s="730" t="s">
        <v>534</v>
      </c>
      <c r="C6" s="731"/>
      <c r="D6" s="731"/>
      <c r="E6" s="731"/>
      <c r="F6" s="731"/>
      <c r="G6" s="732"/>
      <c r="H6" s="730" t="s">
        <v>535</v>
      </c>
      <c r="I6" s="731"/>
      <c r="J6" s="731"/>
      <c r="K6" s="731"/>
      <c r="L6" s="732"/>
    </row>
    <row r="7" spans="2:12" x14ac:dyDescent="0.25">
      <c r="B7" s="730"/>
      <c r="C7" s="731"/>
      <c r="D7" s="731"/>
      <c r="E7" s="731"/>
      <c r="F7" s="731"/>
      <c r="G7" s="732"/>
      <c r="H7" s="730"/>
      <c r="I7" s="731"/>
      <c r="J7" s="731"/>
      <c r="K7" s="731"/>
      <c r="L7" s="732"/>
    </row>
    <row r="8" spans="2:12" x14ac:dyDescent="0.25">
      <c r="B8" s="730"/>
      <c r="C8" s="731"/>
      <c r="D8" s="731"/>
      <c r="E8" s="731"/>
      <c r="F8" s="731"/>
      <c r="G8" s="732"/>
      <c r="H8" s="730"/>
      <c r="I8" s="731"/>
      <c r="J8" s="731"/>
      <c r="K8" s="731"/>
      <c r="L8" s="732"/>
    </row>
    <row r="9" spans="2:12" x14ac:dyDescent="0.25">
      <c r="B9" s="730"/>
      <c r="C9" s="731"/>
      <c r="D9" s="731"/>
      <c r="E9" s="731"/>
      <c r="F9" s="731"/>
      <c r="G9" s="732"/>
      <c r="H9" s="730"/>
      <c r="I9" s="731"/>
      <c r="J9" s="731"/>
      <c r="K9" s="731"/>
      <c r="L9" s="732"/>
    </row>
    <row r="10" spans="2:12" x14ac:dyDescent="0.25">
      <c r="B10" s="730"/>
      <c r="C10" s="731"/>
      <c r="D10" s="731"/>
      <c r="E10" s="731"/>
      <c r="F10" s="731"/>
      <c r="G10" s="732"/>
      <c r="H10" s="730"/>
      <c r="I10" s="731"/>
      <c r="J10" s="731"/>
      <c r="K10" s="731"/>
      <c r="L10" s="732"/>
    </row>
    <row r="11" spans="2:12" x14ac:dyDescent="0.25">
      <c r="B11" s="730"/>
      <c r="C11" s="731"/>
      <c r="D11" s="731"/>
      <c r="E11" s="731"/>
      <c r="F11" s="731"/>
      <c r="G11" s="732"/>
      <c r="H11" s="730"/>
      <c r="I11" s="731"/>
      <c r="J11" s="731"/>
      <c r="K11" s="731"/>
      <c r="L11" s="732"/>
    </row>
    <row r="12" spans="2:12" x14ac:dyDescent="0.25">
      <c r="B12" s="730"/>
      <c r="C12" s="731"/>
      <c r="D12" s="731"/>
      <c r="E12" s="731"/>
      <c r="F12" s="731"/>
      <c r="G12" s="732"/>
      <c r="H12" s="730"/>
      <c r="I12" s="731"/>
      <c r="J12" s="731"/>
      <c r="K12" s="731"/>
      <c r="L12" s="732"/>
    </row>
    <row r="13" spans="2:12" x14ac:dyDescent="0.25">
      <c r="B13" s="730"/>
      <c r="C13" s="731"/>
      <c r="D13" s="731"/>
      <c r="E13" s="731"/>
      <c r="F13" s="731"/>
      <c r="G13" s="732"/>
      <c r="H13" s="730"/>
      <c r="I13" s="731"/>
      <c r="J13" s="731"/>
      <c r="K13" s="731"/>
      <c r="L13" s="732"/>
    </row>
    <row r="14" spans="2:12" x14ac:dyDescent="0.25">
      <c r="B14" s="730"/>
      <c r="C14" s="731"/>
      <c r="D14" s="731"/>
      <c r="E14" s="731"/>
      <c r="F14" s="731"/>
      <c r="G14" s="732"/>
      <c r="H14" s="730"/>
      <c r="I14" s="731"/>
      <c r="J14" s="731"/>
      <c r="K14" s="731"/>
      <c r="L14" s="732"/>
    </row>
    <row r="15" spans="2:12" x14ac:dyDescent="0.25">
      <c r="B15" s="730"/>
      <c r="C15" s="731"/>
      <c r="D15" s="731"/>
      <c r="E15" s="731"/>
      <c r="F15" s="731"/>
      <c r="G15" s="732"/>
      <c r="H15" s="730"/>
      <c r="I15" s="731"/>
      <c r="J15" s="731"/>
      <c r="K15" s="731"/>
      <c r="L15" s="732"/>
    </row>
    <row r="16" spans="2:12" x14ac:dyDescent="0.25">
      <c r="B16" s="730"/>
      <c r="C16" s="731"/>
      <c r="D16" s="731"/>
      <c r="E16" s="731"/>
      <c r="F16" s="731"/>
      <c r="G16" s="732"/>
      <c r="H16" s="730"/>
      <c r="I16" s="731"/>
      <c r="J16" s="731"/>
      <c r="K16" s="731"/>
      <c r="L16" s="732"/>
    </row>
    <row r="17" spans="2:12" x14ac:dyDescent="0.25">
      <c r="B17" s="730"/>
      <c r="C17" s="731"/>
      <c r="D17" s="731"/>
      <c r="E17" s="731"/>
      <c r="F17" s="731"/>
      <c r="G17" s="732"/>
      <c r="H17" s="730"/>
      <c r="I17" s="731"/>
      <c r="J17" s="731"/>
      <c r="K17" s="731"/>
      <c r="L17" s="732"/>
    </row>
    <row r="18" spans="2:12" x14ac:dyDescent="0.25">
      <c r="B18" s="730"/>
      <c r="C18" s="731"/>
      <c r="D18" s="731"/>
      <c r="E18" s="731"/>
      <c r="F18" s="731"/>
      <c r="G18" s="732"/>
      <c r="H18" s="730"/>
      <c r="I18" s="731"/>
      <c r="J18" s="731"/>
      <c r="K18" s="731"/>
      <c r="L18" s="732"/>
    </row>
    <row r="19" spans="2:12" ht="15.75" thickBot="1" x14ac:dyDescent="0.3">
      <c r="B19" s="730"/>
      <c r="C19" s="731"/>
      <c r="D19" s="731"/>
      <c r="E19" s="731"/>
      <c r="F19" s="731"/>
      <c r="G19" s="732"/>
      <c r="H19" s="730"/>
      <c r="I19" s="731"/>
      <c r="J19" s="731"/>
      <c r="K19" s="731"/>
      <c r="L19" s="732"/>
    </row>
    <row r="20" spans="2:12" ht="15" customHeight="1" x14ac:dyDescent="0.25">
      <c r="B20" s="733" t="s">
        <v>1191</v>
      </c>
      <c r="C20" s="734"/>
      <c r="D20" s="734"/>
      <c r="E20" s="734"/>
      <c r="F20" s="734"/>
      <c r="G20" s="735"/>
      <c r="H20" s="733" t="s">
        <v>1005</v>
      </c>
      <c r="I20" s="734"/>
      <c r="J20" s="734"/>
      <c r="K20" s="734"/>
      <c r="L20" s="735"/>
    </row>
    <row r="21" spans="2:12" ht="18" customHeight="1" thickBot="1" x14ac:dyDescent="0.3">
      <c r="B21" s="736"/>
      <c r="C21" s="737"/>
      <c r="D21" s="737"/>
      <c r="E21" s="737"/>
      <c r="F21" s="737"/>
      <c r="G21" s="738"/>
      <c r="H21" s="736"/>
      <c r="I21" s="737"/>
      <c r="J21" s="737"/>
      <c r="K21" s="737"/>
      <c r="L21" s="738"/>
    </row>
    <row r="22" spans="2:12" ht="15.75" customHeight="1" x14ac:dyDescent="0.25">
      <c r="B22" s="745" t="s">
        <v>587</v>
      </c>
      <c r="C22" s="746"/>
      <c r="D22" s="746"/>
      <c r="E22" s="746"/>
      <c r="F22" s="746"/>
      <c r="G22" s="747"/>
      <c r="H22" s="745" t="s">
        <v>588</v>
      </c>
      <c r="I22" s="746"/>
      <c r="J22" s="746"/>
      <c r="K22" s="746"/>
      <c r="L22" s="747"/>
    </row>
    <row r="23" spans="2:12" x14ac:dyDescent="0.25">
      <c r="B23" s="730"/>
      <c r="C23" s="731"/>
      <c r="D23" s="731"/>
      <c r="E23" s="731"/>
      <c r="F23" s="731"/>
      <c r="G23" s="732"/>
      <c r="H23" s="730"/>
      <c r="I23" s="731"/>
      <c r="J23" s="731"/>
      <c r="K23" s="731"/>
      <c r="L23" s="732"/>
    </row>
    <row r="24" spans="2:12" x14ac:dyDescent="0.25">
      <c r="B24" s="730"/>
      <c r="C24" s="731"/>
      <c r="D24" s="731"/>
      <c r="E24" s="731"/>
      <c r="F24" s="731"/>
      <c r="G24" s="732"/>
      <c r="H24" s="730"/>
      <c r="I24" s="731"/>
      <c r="J24" s="731"/>
      <c r="K24" s="731"/>
      <c r="L24" s="732"/>
    </row>
    <row r="25" spans="2:12" x14ac:dyDescent="0.25">
      <c r="B25" s="730"/>
      <c r="C25" s="731"/>
      <c r="D25" s="731"/>
      <c r="E25" s="731"/>
      <c r="F25" s="731"/>
      <c r="G25" s="732"/>
      <c r="H25" s="730"/>
      <c r="I25" s="731"/>
      <c r="J25" s="731"/>
      <c r="K25" s="731"/>
      <c r="L25" s="732"/>
    </row>
    <row r="26" spans="2:12" x14ac:dyDescent="0.25">
      <c r="B26" s="730"/>
      <c r="C26" s="731"/>
      <c r="D26" s="731"/>
      <c r="E26" s="731"/>
      <c r="F26" s="731"/>
      <c r="G26" s="732"/>
      <c r="H26" s="730"/>
      <c r="I26" s="731"/>
      <c r="J26" s="731"/>
      <c r="K26" s="731"/>
      <c r="L26" s="732"/>
    </row>
    <row r="27" spans="2:12" x14ac:dyDescent="0.25">
      <c r="B27" s="730"/>
      <c r="C27" s="731"/>
      <c r="D27" s="731"/>
      <c r="E27" s="731"/>
      <c r="F27" s="731"/>
      <c r="G27" s="732"/>
      <c r="H27" s="730"/>
      <c r="I27" s="731"/>
      <c r="J27" s="731"/>
      <c r="K27" s="731"/>
      <c r="L27" s="732"/>
    </row>
    <row r="28" spans="2:12" x14ac:dyDescent="0.25">
      <c r="B28" s="730"/>
      <c r="C28" s="731"/>
      <c r="D28" s="731"/>
      <c r="E28" s="731"/>
      <c r="F28" s="731"/>
      <c r="G28" s="732"/>
      <c r="H28" s="730"/>
      <c r="I28" s="731"/>
      <c r="J28" s="731"/>
      <c r="K28" s="731"/>
      <c r="L28" s="732"/>
    </row>
    <row r="29" spans="2:12" x14ac:dyDescent="0.25">
      <c r="B29" s="730"/>
      <c r="C29" s="731"/>
      <c r="D29" s="731"/>
      <c r="E29" s="731"/>
      <c r="F29" s="731"/>
      <c r="G29" s="732"/>
      <c r="H29" s="730"/>
      <c r="I29" s="731"/>
      <c r="J29" s="731"/>
      <c r="K29" s="731"/>
      <c r="L29" s="732"/>
    </row>
    <row r="30" spans="2:12" x14ac:dyDescent="0.25">
      <c r="B30" s="730"/>
      <c r="C30" s="731"/>
      <c r="D30" s="731"/>
      <c r="E30" s="731"/>
      <c r="F30" s="731"/>
      <c r="G30" s="732"/>
      <c r="H30" s="730"/>
      <c r="I30" s="731"/>
      <c r="J30" s="731"/>
      <c r="K30" s="731"/>
      <c r="L30" s="732"/>
    </row>
    <row r="31" spans="2:12" x14ac:dyDescent="0.25">
      <c r="B31" s="730"/>
      <c r="C31" s="731"/>
      <c r="D31" s="731"/>
      <c r="E31" s="731"/>
      <c r="F31" s="731"/>
      <c r="G31" s="732"/>
      <c r="H31" s="730"/>
      <c r="I31" s="731"/>
      <c r="J31" s="731"/>
      <c r="K31" s="731"/>
      <c r="L31" s="732"/>
    </row>
    <row r="32" spans="2:12" x14ac:dyDescent="0.25">
      <c r="B32" s="730"/>
      <c r="C32" s="731"/>
      <c r="D32" s="731"/>
      <c r="E32" s="731"/>
      <c r="F32" s="731"/>
      <c r="G32" s="732"/>
      <c r="H32" s="730"/>
      <c r="I32" s="731"/>
      <c r="J32" s="731"/>
      <c r="K32" s="731"/>
      <c r="L32" s="732"/>
    </row>
    <row r="33" spans="2:12" x14ac:dyDescent="0.25">
      <c r="B33" s="730"/>
      <c r="C33" s="731"/>
      <c r="D33" s="731"/>
      <c r="E33" s="731"/>
      <c r="F33" s="731"/>
      <c r="G33" s="732"/>
      <c r="H33" s="730"/>
      <c r="I33" s="731"/>
      <c r="J33" s="731"/>
      <c r="K33" s="731"/>
      <c r="L33" s="732"/>
    </row>
    <row r="34" spans="2:12" x14ac:dyDescent="0.25">
      <c r="B34" s="730"/>
      <c r="C34" s="731"/>
      <c r="D34" s="731"/>
      <c r="E34" s="731"/>
      <c r="F34" s="731"/>
      <c r="G34" s="732"/>
      <c r="H34" s="730"/>
      <c r="I34" s="731"/>
      <c r="J34" s="731"/>
      <c r="K34" s="731"/>
      <c r="L34" s="732"/>
    </row>
    <row r="35" spans="2:12" ht="15.75" thickBot="1" x14ac:dyDescent="0.3">
      <c r="B35" s="730"/>
      <c r="C35" s="731"/>
      <c r="D35" s="731"/>
      <c r="E35" s="731"/>
      <c r="F35" s="731"/>
      <c r="G35" s="732"/>
      <c r="H35" s="730"/>
      <c r="I35" s="731"/>
      <c r="J35" s="731"/>
      <c r="K35" s="731"/>
      <c r="L35" s="732"/>
    </row>
    <row r="36" spans="2:12" ht="15" customHeight="1" x14ac:dyDescent="0.25">
      <c r="B36" s="733" t="s">
        <v>1192</v>
      </c>
      <c r="C36" s="734"/>
      <c r="D36" s="734"/>
      <c r="E36" s="734"/>
      <c r="F36" s="734"/>
      <c r="G36" s="735"/>
      <c r="H36" s="733" t="s">
        <v>1193</v>
      </c>
      <c r="I36" s="734"/>
      <c r="J36" s="734"/>
      <c r="K36" s="734"/>
      <c r="L36" s="735"/>
    </row>
    <row r="37" spans="2:12" ht="18" customHeight="1" thickBot="1" x14ac:dyDescent="0.3">
      <c r="B37" s="736"/>
      <c r="C37" s="737"/>
      <c r="D37" s="737"/>
      <c r="E37" s="737"/>
      <c r="F37" s="737"/>
      <c r="G37" s="738"/>
      <c r="H37" s="736"/>
      <c r="I37" s="737"/>
      <c r="J37" s="737"/>
      <c r="K37" s="737"/>
      <c r="L37" s="738"/>
    </row>
    <row r="38" spans="2:12" x14ac:dyDescent="0.25">
      <c r="B38" s="745" t="s">
        <v>589</v>
      </c>
      <c r="C38" s="746"/>
      <c r="D38" s="746"/>
      <c r="E38" s="746"/>
      <c r="F38" s="746"/>
      <c r="G38" s="747"/>
      <c r="H38" s="745" t="s">
        <v>590</v>
      </c>
      <c r="I38" s="746"/>
      <c r="J38" s="746"/>
      <c r="K38" s="746"/>
      <c r="L38" s="747"/>
    </row>
    <row r="39" spans="2:12" x14ac:dyDescent="0.25">
      <c r="B39" s="730"/>
      <c r="C39" s="731"/>
      <c r="D39" s="731"/>
      <c r="E39" s="731"/>
      <c r="F39" s="731"/>
      <c r="G39" s="732"/>
      <c r="H39" s="730"/>
      <c r="I39" s="731"/>
      <c r="J39" s="731"/>
      <c r="K39" s="731"/>
      <c r="L39" s="732"/>
    </row>
    <row r="40" spans="2:12" x14ac:dyDescent="0.25">
      <c r="B40" s="730"/>
      <c r="C40" s="731"/>
      <c r="D40" s="731"/>
      <c r="E40" s="731"/>
      <c r="F40" s="731"/>
      <c r="G40" s="732"/>
      <c r="H40" s="730"/>
      <c r="I40" s="731"/>
      <c r="J40" s="731"/>
      <c r="K40" s="731"/>
      <c r="L40" s="732"/>
    </row>
    <row r="41" spans="2:12" x14ac:dyDescent="0.25">
      <c r="B41" s="730"/>
      <c r="C41" s="731"/>
      <c r="D41" s="731"/>
      <c r="E41" s="731"/>
      <c r="F41" s="731"/>
      <c r="G41" s="732"/>
      <c r="H41" s="730"/>
      <c r="I41" s="731"/>
      <c r="J41" s="731"/>
      <c r="K41" s="731"/>
      <c r="L41" s="732"/>
    </row>
    <row r="42" spans="2:12" x14ac:dyDescent="0.25">
      <c r="B42" s="730"/>
      <c r="C42" s="731"/>
      <c r="D42" s="731"/>
      <c r="E42" s="731"/>
      <c r="F42" s="731"/>
      <c r="G42" s="732"/>
      <c r="H42" s="730"/>
      <c r="I42" s="731"/>
      <c r="J42" s="731"/>
      <c r="K42" s="731"/>
      <c r="L42" s="732"/>
    </row>
    <row r="43" spans="2:12" x14ac:dyDescent="0.25">
      <c r="B43" s="730"/>
      <c r="C43" s="731"/>
      <c r="D43" s="731"/>
      <c r="E43" s="731"/>
      <c r="F43" s="731"/>
      <c r="G43" s="732"/>
      <c r="H43" s="730"/>
      <c r="I43" s="731"/>
      <c r="J43" s="731"/>
      <c r="K43" s="731"/>
      <c r="L43" s="732"/>
    </row>
    <row r="44" spans="2:12" x14ac:dyDescent="0.25">
      <c r="B44" s="730"/>
      <c r="C44" s="731"/>
      <c r="D44" s="731"/>
      <c r="E44" s="731"/>
      <c r="F44" s="731"/>
      <c r="G44" s="732"/>
      <c r="H44" s="730"/>
      <c r="I44" s="731"/>
      <c r="J44" s="731"/>
      <c r="K44" s="731"/>
      <c r="L44" s="732"/>
    </row>
    <row r="45" spans="2:12" x14ac:dyDescent="0.25">
      <c r="B45" s="730"/>
      <c r="C45" s="731"/>
      <c r="D45" s="731"/>
      <c r="E45" s="731"/>
      <c r="F45" s="731"/>
      <c r="G45" s="732"/>
      <c r="H45" s="730"/>
      <c r="I45" s="731"/>
      <c r="J45" s="731"/>
      <c r="K45" s="731"/>
      <c r="L45" s="732"/>
    </row>
    <row r="46" spans="2:12" x14ac:dyDescent="0.25">
      <c r="B46" s="730"/>
      <c r="C46" s="731"/>
      <c r="D46" s="731"/>
      <c r="E46" s="731"/>
      <c r="F46" s="731"/>
      <c r="G46" s="732"/>
      <c r="H46" s="730"/>
      <c r="I46" s="731"/>
      <c r="J46" s="731"/>
      <c r="K46" s="731"/>
      <c r="L46" s="732"/>
    </row>
    <row r="47" spans="2:12" x14ac:dyDescent="0.25">
      <c r="B47" s="730"/>
      <c r="C47" s="731"/>
      <c r="D47" s="731"/>
      <c r="E47" s="731"/>
      <c r="F47" s="731"/>
      <c r="G47" s="732"/>
      <c r="H47" s="730"/>
      <c r="I47" s="731"/>
      <c r="J47" s="731"/>
      <c r="K47" s="731"/>
      <c r="L47" s="732"/>
    </row>
    <row r="48" spans="2:12" x14ac:dyDescent="0.25">
      <c r="B48" s="730"/>
      <c r="C48" s="731"/>
      <c r="D48" s="731"/>
      <c r="E48" s="731"/>
      <c r="F48" s="731"/>
      <c r="G48" s="732"/>
      <c r="H48" s="730"/>
      <c r="I48" s="731"/>
      <c r="J48" s="731"/>
      <c r="K48" s="731"/>
      <c r="L48" s="732"/>
    </row>
    <row r="49" spans="2:12" x14ac:dyDescent="0.25">
      <c r="B49" s="730"/>
      <c r="C49" s="731"/>
      <c r="D49" s="731"/>
      <c r="E49" s="731"/>
      <c r="F49" s="731"/>
      <c r="G49" s="732"/>
      <c r="H49" s="730"/>
      <c r="I49" s="731"/>
      <c r="J49" s="731"/>
      <c r="K49" s="731"/>
      <c r="L49" s="732"/>
    </row>
    <row r="50" spans="2:12" x14ac:dyDescent="0.25">
      <c r="B50" s="730"/>
      <c r="C50" s="731"/>
      <c r="D50" s="731"/>
      <c r="E50" s="731"/>
      <c r="F50" s="731"/>
      <c r="G50" s="732"/>
      <c r="H50" s="730"/>
      <c r="I50" s="731"/>
      <c r="J50" s="731"/>
      <c r="K50" s="731"/>
      <c r="L50" s="732"/>
    </row>
    <row r="51" spans="2:12" ht="15.75" thickBot="1" x14ac:dyDescent="0.3">
      <c r="B51" s="730"/>
      <c r="C51" s="731"/>
      <c r="D51" s="731"/>
      <c r="E51" s="731"/>
      <c r="F51" s="731"/>
      <c r="G51" s="732"/>
      <c r="H51" s="730"/>
      <c r="I51" s="731"/>
      <c r="J51" s="731"/>
      <c r="K51" s="731"/>
      <c r="L51" s="732"/>
    </row>
    <row r="52" spans="2:12" ht="15" customHeight="1" x14ac:dyDescent="0.25">
      <c r="B52" s="733" t="s">
        <v>1194</v>
      </c>
      <c r="C52" s="734"/>
      <c r="D52" s="734"/>
      <c r="E52" s="734"/>
      <c r="F52" s="734"/>
      <c r="G52" s="735"/>
      <c r="H52" s="739" t="s">
        <v>1195</v>
      </c>
      <c r="I52" s="740"/>
      <c r="J52" s="740"/>
      <c r="K52" s="740"/>
      <c r="L52" s="741"/>
    </row>
    <row r="53" spans="2:12" ht="15.75" thickBot="1" x14ac:dyDescent="0.3">
      <c r="B53" s="736"/>
      <c r="C53" s="737"/>
      <c r="D53" s="737"/>
      <c r="E53" s="737"/>
      <c r="F53" s="737"/>
      <c r="G53" s="738"/>
      <c r="H53" s="742"/>
      <c r="I53" s="743"/>
      <c r="J53" s="743"/>
      <c r="K53" s="743"/>
      <c r="L53" s="744"/>
    </row>
    <row r="54" spans="2:12" x14ac:dyDescent="0.25">
      <c r="B54" s="745" t="s">
        <v>589</v>
      </c>
      <c r="C54" s="746"/>
      <c r="D54" s="746"/>
      <c r="E54" s="746"/>
      <c r="F54" s="746"/>
      <c r="G54" s="747"/>
      <c r="H54" s="745" t="s">
        <v>590</v>
      </c>
      <c r="I54" s="746"/>
      <c r="J54" s="746"/>
      <c r="K54" s="746"/>
      <c r="L54" s="747"/>
    </row>
    <row r="55" spans="2:12" x14ac:dyDescent="0.25">
      <c r="B55" s="730"/>
      <c r="C55" s="731"/>
      <c r="D55" s="731"/>
      <c r="E55" s="731"/>
      <c r="F55" s="731"/>
      <c r="G55" s="732"/>
      <c r="H55" s="730"/>
      <c r="I55" s="731"/>
      <c r="J55" s="731"/>
      <c r="K55" s="731"/>
      <c r="L55" s="732"/>
    </row>
    <row r="56" spans="2:12" x14ac:dyDescent="0.25">
      <c r="B56" s="730"/>
      <c r="C56" s="731"/>
      <c r="D56" s="731"/>
      <c r="E56" s="731"/>
      <c r="F56" s="731"/>
      <c r="G56" s="732"/>
      <c r="H56" s="730"/>
      <c r="I56" s="731"/>
      <c r="J56" s="731"/>
      <c r="K56" s="731"/>
      <c r="L56" s="732"/>
    </row>
    <row r="57" spans="2:12" x14ac:dyDescent="0.25">
      <c r="B57" s="730"/>
      <c r="C57" s="731"/>
      <c r="D57" s="731"/>
      <c r="E57" s="731"/>
      <c r="F57" s="731"/>
      <c r="G57" s="732"/>
      <c r="H57" s="730"/>
      <c r="I57" s="731"/>
      <c r="J57" s="731"/>
      <c r="K57" s="731"/>
      <c r="L57" s="732"/>
    </row>
    <row r="58" spans="2:12" x14ac:dyDescent="0.25">
      <c r="B58" s="730"/>
      <c r="C58" s="731"/>
      <c r="D58" s="731"/>
      <c r="E58" s="731"/>
      <c r="F58" s="731"/>
      <c r="G58" s="732"/>
      <c r="H58" s="730"/>
      <c r="I58" s="731"/>
      <c r="J58" s="731"/>
      <c r="K58" s="731"/>
      <c r="L58" s="732"/>
    </row>
    <row r="59" spans="2:12" x14ac:dyDescent="0.25">
      <c r="B59" s="730"/>
      <c r="C59" s="731"/>
      <c r="D59" s="731"/>
      <c r="E59" s="731"/>
      <c r="F59" s="731"/>
      <c r="G59" s="732"/>
      <c r="H59" s="730"/>
      <c r="I59" s="731"/>
      <c r="J59" s="731"/>
      <c r="K59" s="731"/>
      <c r="L59" s="732"/>
    </row>
    <row r="60" spans="2:12" x14ac:dyDescent="0.25">
      <c r="B60" s="730"/>
      <c r="C60" s="731"/>
      <c r="D60" s="731"/>
      <c r="E60" s="731"/>
      <c r="F60" s="731"/>
      <c r="G60" s="732"/>
      <c r="H60" s="730"/>
      <c r="I60" s="731"/>
      <c r="J60" s="731"/>
      <c r="K60" s="731"/>
      <c r="L60" s="732"/>
    </row>
    <row r="61" spans="2:12" x14ac:dyDescent="0.25">
      <c r="B61" s="730"/>
      <c r="C61" s="731"/>
      <c r="D61" s="731"/>
      <c r="E61" s="731"/>
      <c r="F61" s="731"/>
      <c r="G61" s="732"/>
      <c r="H61" s="730"/>
      <c r="I61" s="731"/>
      <c r="J61" s="731"/>
      <c r="K61" s="731"/>
      <c r="L61" s="732"/>
    </row>
    <row r="62" spans="2:12" x14ac:dyDescent="0.25">
      <c r="B62" s="730"/>
      <c r="C62" s="731"/>
      <c r="D62" s="731"/>
      <c r="E62" s="731"/>
      <c r="F62" s="731"/>
      <c r="G62" s="732"/>
      <c r="H62" s="730"/>
      <c r="I62" s="731"/>
      <c r="J62" s="731"/>
      <c r="K62" s="731"/>
      <c r="L62" s="732"/>
    </row>
    <row r="63" spans="2:12" x14ac:dyDescent="0.25">
      <c r="B63" s="730"/>
      <c r="C63" s="731"/>
      <c r="D63" s="731"/>
      <c r="E63" s="731"/>
      <c r="F63" s="731"/>
      <c r="G63" s="732"/>
      <c r="H63" s="730"/>
      <c r="I63" s="731"/>
      <c r="J63" s="731"/>
      <c r="K63" s="731"/>
      <c r="L63" s="732"/>
    </row>
    <row r="64" spans="2:12" x14ac:dyDescent="0.25">
      <c r="B64" s="730"/>
      <c r="C64" s="731"/>
      <c r="D64" s="731"/>
      <c r="E64" s="731"/>
      <c r="F64" s="731"/>
      <c r="G64" s="732"/>
      <c r="H64" s="730"/>
      <c r="I64" s="731"/>
      <c r="J64" s="731"/>
      <c r="K64" s="731"/>
      <c r="L64" s="732"/>
    </row>
    <row r="65" spans="2:12" x14ac:dyDescent="0.25">
      <c r="B65" s="730"/>
      <c r="C65" s="731"/>
      <c r="D65" s="731"/>
      <c r="E65" s="731"/>
      <c r="F65" s="731"/>
      <c r="G65" s="732"/>
      <c r="H65" s="730"/>
      <c r="I65" s="731"/>
      <c r="J65" s="731"/>
      <c r="K65" s="731"/>
      <c r="L65" s="732"/>
    </row>
    <row r="66" spans="2:12" x14ac:dyDescent="0.25">
      <c r="B66" s="730"/>
      <c r="C66" s="731"/>
      <c r="D66" s="731"/>
      <c r="E66" s="731"/>
      <c r="F66" s="731"/>
      <c r="G66" s="732"/>
      <c r="H66" s="730"/>
      <c r="I66" s="731"/>
      <c r="J66" s="731"/>
      <c r="K66" s="731"/>
      <c r="L66" s="732"/>
    </row>
    <row r="67" spans="2:12" ht="15.75" thickBot="1" x14ac:dyDescent="0.3">
      <c r="B67" s="730"/>
      <c r="C67" s="731"/>
      <c r="D67" s="731"/>
      <c r="E67" s="731"/>
      <c r="F67" s="731"/>
      <c r="G67" s="732"/>
      <c r="H67" s="730"/>
      <c r="I67" s="731"/>
      <c r="J67" s="731"/>
      <c r="K67" s="731"/>
      <c r="L67" s="732"/>
    </row>
    <row r="68" spans="2:12" ht="15" customHeight="1" x14ac:dyDescent="0.25">
      <c r="B68" s="739" t="s">
        <v>1196</v>
      </c>
      <c r="C68" s="740"/>
      <c r="D68" s="740"/>
      <c r="E68" s="740"/>
      <c r="F68" s="740"/>
      <c r="G68" s="741"/>
      <c r="H68" s="739" t="s">
        <v>1197</v>
      </c>
      <c r="I68" s="740"/>
      <c r="J68" s="740"/>
      <c r="K68" s="740"/>
      <c r="L68" s="741"/>
    </row>
    <row r="69" spans="2:12" ht="15.75" thickBot="1" x14ac:dyDescent="0.3">
      <c r="B69" s="742"/>
      <c r="C69" s="743"/>
      <c r="D69" s="743"/>
      <c r="E69" s="743"/>
      <c r="F69" s="743"/>
      <c r="G69" s="744"/>
      <c r="H69" s="742"/>
      <c r="I69" s="743"/>
      <c r="J69" s="743"/>
      <c r="K69" s="743"/>
      <c r="L69" s="744"/>
    </row>
    <row r="70" spans="2:12" x14ac:dyDescent="0.25">
      <c r="B70" s="745" t="s">
        <v>589</v>
      </c>
      <c r="C70" s="746"/>
      <c r="D70" s="746"/>
      <c r="E70" s="746"/>
      <c r="F70" s="746"/>
      <c r="G70" s="747"/>
      <c r="H70" s="745" t="s">
        <v>590</v>
      </c>
      <c r="I70" s="746"/>
      <c r="J70" s="746"/>
      <c r="K70" s="746"/>
      <c r="L70" s="747"/>
    </row>
    <row r="71" spans="2:12" x14ac:dyDescent="0.25">
      <c r="B71" s="730"/>
      <c r="C71" s="731"/>
      <c r="D71" s="731"/>
      <c r="E71" s="731"/>
      <c r="F71" s="731"/>
      <c r="G71" s="732"/>
      <c r="H71" s="730"/>
      <c r="I71" s="731"/>
      <c r="J71" s="731"/>
      <c r="K71" s="731"/>
      <c r="L71" s="732"/>
    </row>
    <row r="72" spans="2:12" x14ac:dyDescent="0.25">
      <c r="B72" s="730"/>
      <c r="C72" s="731"/>
      <c r="D72" s="731"/>
      <c r="E72" s="731"/>
      <c r="F72" s="731"/>
      <c r="G72" s="732"/>
      <c r="H72" s="730"/>
      <c r="I72" s="731"/>
      <c r="J72" s="731"/>
      <c r="K72" s="731"/>
      <c r="L72" s="732"/>
    </row>
    <row r="73" spans="2:12" x14ac:dyDescent="0.25">
      <c r="B73" s="730"/>
      <c r="C73" s="731"/>
      <c r="D73" s="731"/>
      <c r="E73" s="731"/>
      <c r="F73" s="731"/>
      <c r="G73" s="732"/>
      <c r="H73" s="730"/>
      <c r="I73" s="731"/>
      <c r="J73" s="731"/>
      <c r="K73" s="731"/>
      <c r="L73" s="732"/>
    </row>
    <row r="74" spans="2:12" x14ac:dyDescent="0.25">
      <c r="B74" s="730"/>
      <c r="C74" s="731"/>
      <c r="D74" s="731"/>
      <c r="E74" s="731"/>
      <c r="F74" s="731"/>
      <c r="G74" s="732"/>
      <c r="H74" s="730"/>
      <c r="I74" s="731"/>
      <c r="J74" s="731"/>
      <c r="K74" s="731"/>
      <c r="L74" s="732"/>
    </row>
    <row r="75" spans="2:12" x14ac:dyDescent="0.25">
      <c r="B75" s="730"/>
      <c r="C75" s="731"/>
      <c r="D75" s="731"/>
      <c r="E75" s="731"/>
      <c r="F75" s="731"/>
      <c r="G75" s="732"/>
      <c r="H75" s="730"/>
      <c r="I75" s="731"/>
      <c r="J75" s="731"/>
      <c r="K75" s="731"/>
      <c r="L75" s="732"/>
    </row>
    <row r="76" spans="2:12" x14ac:dyDescent="0.25">
      <c r="B76" s="730"/>
      <c r="C76" s="731"/>
      <c r="D76" s="731"/>
      <c r="E76" s="731"/>
      <c r="F76" s="731"/>
      <c r="G76" s="732"/>
      <c r="H76" s="730"/>
      <c r="I76" s="731"/>
      <c r="J76" s="731"/>
      <c r="K76" s="731"/>
      <c r="L76" s="732"/>
    </row>
    <row r="77" spans="2:12" x14ac:dyDescent="0.25">
      <c r="B77" s="730"/>
      <c r="C77" s="731"/>
      <c r="D77" s="731"/>
      <c r="E77" s="731"/>
      <c r="F77" s="731"/>
      <c r="G77" s="732"/>
      <c r="H77" s="730"/>
      <c r="I77" s="731"/>
      <c r="J77" s="731"/>
      <c r="K77" s="731"/>
      <c r="L77" s="732"/>
    </row>
    <row r="78" spans="2:12" x14ac:dyDescent="0.25">
      <c r="B78" s="730"/>
      <c r="C78" s="731"/>
      <c r="D78" s="731"/>
      <c r="E78" s="731"/>
      <c r="F78" s="731"/>
      <c r="G78" s="732"/>
      <c r="H78" s="730"/>
      <c r="I78" s="731"/>
      <c r="J78" s="731"/>
      <c r="K78" s="731"/>
      <c r="L78" s="732"/>
    </row>
    <row r="79" spans="2:12" x14ac:dyDescent="0.25">
      <c r="B79" s="730"/>
      <c r="C79" s="731"/>
      <c r="D79" s="731"/>
      <c r="E79" s="731"/>
      <c r="F79" s="731"/>
      <c r="G79" s="732"/>
      <c r="H79" s="730"/>
      <c r="I79" s="731"/>
      <c r="J79" s="731"/>
      <c r="K79" s="731"/>
      <c r="L79" s="732"/>
    </row>
    <row r="80" spans="2:12" x14ac:dyDescent="0.25">
      <c r="B80" s="730"/>
      <c r="C80" s="731"/>
      <c r="D80" s="731"/>
      <c r="E80" s="731"/>
      <c r="F80" s="731"/>
      <c r="G80" s="732"/>
      <c r="H80" s="730"/>
      <c r="I80" s="731"/>
      <c r="J80" s="731"/>
      <c r="K80" s="731"/>
      <c r="L80" s="732"/>
    </row>
    <row r="81" spans="2:12" x14ac:dyDescent="0.25">
      <c r="B81" s="730"/>
      <c r="C81" s="731"/>
      <c r="D81" s="731"/>
      <c r="E81" s="731"/>
      <c r="F81" s="731"/>
      <c r="G81" s="732"/>
      <c r="H81" s="730"/>
      <c r="I81" s="731"/>
      <c r="J81" s="731"/>
      <c r="K81" s="731"/>
      <c r="L81" s="732"/>
    </row>
    <row r="82" spans="2:12" x14ac:dyDescent="0.25">
      <c r="B82" s="730"/>
      <c r="C82" s="731"/>
      <c r="D82" s="731"/>
      <c r="E82" s="731"/>
      <c r="F82" s="731"/>
      <c r="G82" s="732"/>
      <c r="H82" s="730"/>
      <c r="I82" s="731"/>
      <c r="J82" s="731"/>
      <c r="K82" s="731"/>
      <c r="L82" s="732"/>
    </row>
    <row r="83" spans="2:12" ht="15.75" thickBot="1" x14ac:dyDescent="0.3">
      <c r="B83" s="730"/>
      <c r="C83" s="731"/>
      <c r="D83" s="731"/>
      <c r="E83" s="731"/>
      <c r="F83" s="731"/>
      <c r="G83" s="732"/>
      <c r="H83" s="730"/>
      <c r="I83" s="731"/>
      <c r="J83" s="731"/>
      <c r="K83" s="731"/>
      <c r="L83" s="732"/>
    </row>
    <row r="84" spans="2:12" ht="15" customHeight="1" x14ac:dyDescent="0.25">
      <c r="B84" s="733" t="s">
        <v>1198</v>
      </c>
      <c r="C84" s="734"/>
      <c r="D84" s="734"/>
      <c r="E84" s="734"/>
      <c r="F84" s="734"/>
      <c r="G84" s="735"/>
      <c r="H84" s="739" t="s">
        <v>1199</v>
      </c>
      <c r="I84" s="740"/>
      <c r="J84" s="740"/>
      <c r="K84" s="740"/>
      <c r="L84" s="741"/>
    </row>
    <row r="85" spans="2:12" ht="15.75" thickBot="1" x14ac:dyDescent="0.3">
      <c r="B85" s="736"/>
      <c r="C85" s="737"/>
      <c r="D85" s="737"/>
      <c r="E85" s="737"/>
      <c r="F85" s="737"/>
      <c r="G85" s="738"/>
      <c r="H85" s="742"/>
      <c r="I85" s="743"/>
      <c r="J85" s="743"/>
      <c r="K85" s="743"/>
      <c r="L85" s="744"/>
    </row>
    <row r="86" spans="2:12" x14ac:dyDescent="0.25">
      <c r="B86" s="745" t="s">
        <v>589</v>
      </c>
      <c r="C86" s="746"/>
      <c r="D86" s="746"/>
      <c r="E86" s="746"/>
      <c r="F86" s="746"/>
      <c r="G86" s="747"/>
      <c r="H86" s="745" t="s">
        <v>590</v>
      </c>
      <c r="I86" s="746"/>
      <c r="J86" s="746"/>
      <c r="K86" s="746"/>
      <c r="L86" s="747"/>
    </row>
    <row r="87" spans="2:12" x14ac:dyDescent="0.25">
      <c r="B87" s="730"/>
      <c r="C87" s="731"/>
      <c r="D87" s="731"/>
      <c r="E87" s="731"/>
      <c r="F87" s="731"/>
      <c r="G87" s="732"/>
      <c r="H87" s="730"/>
      <c r="I87" s="731"/>
      <c r="J87" s="731"/>
      <c r="K87" s="731"/>
      <c r="L87" s="732"/>
    </row>
    <row r="88" spans="2:12" x14ac:dyDescent="0.25">
      <c r="B88" s="730"/>
      <c r="C88" s="731"/>
      <c r="D88" s="731"/>
      <c r="E88" s="731"/>
      <c r="F88" s="731"/>
      <c r="G88" s="732"/>
      <c r="H88" s="730"/>
      <c r="I88" s="731"/>
      <c r="J88" s="731"/>
      <c r="K88" s="731"/>
      <c r="L88" s="732"/>
    </row>
    <row r="89" spans="2:12" x14ac:dyDescent="0.25">
      <c r="B89" s="730"/>
      <c r="C89" s="731"/>
      <c r="D89" s="731"/>
      <c r="E89" s="731"/>
      <c r="F89" s="731"/>
      <c r="G89" s="732"/>
      <c r="H89" s="730"/>
      <c r="I89" s="731"/>
      <c r="J89" s="731"/>
      <c r="K89" s="731"/>
      <c r="L89" s="732"/>
    </row>
    <row r="90" spans="2:12" x14ac:dyDescent="0.25">
      <c r="B90" s="730"/>
      <c r="C90" s="731"/>
      <c r="D90" s="731"/>
      <c r="E90" s="731"/>
      <c r="F90" s="731"/>
      <c r="G90" s="732"/>
      <c r="H90" s="730"/>
      <c r="I90" s="731"/>
      <c r="J90" s="731"/>
      <c r="K90" s="731"/>
      <c r="L90" s="732"/>
    </row>
    <row r="91" spans="2:12" x14ac:dyDescent="0.25">
      <c r="B91" s="730"/>
      <c r="C91" s="731"/>
      <c r="D91" s="731"/>
      <c r="E91" s="731"/>
      <c r="F91" s="731"/>
      <c r="G91" s="732"/>
      <c r="H91" s="730"/>
      <c r="I91" s="731"/>
      <c r="J91" s="731"/>
      <c r="K91" s="731"/>
      <c r="L91" s="732"/>
    </row>
    <row r="92" spans="2:12" x14ac:dyDescent="0.25">
      <c r="B92" s="730"/>
      <c r="C92" s="731"/>
      <c r="D92" s="731"/>
      <c r="E92" s="731"/>
      <c r="F92" s="731"/>
      <c r="G92" s="732"/>
      <c r="H92" s="730"/>
      <c r="I92" s="731"/>
      <c r="J92" s="731"/>
      <c r="K92" s="731"/>
      <c r="L92" s="732"/>
    </row>
    <row r="93" spans="2:12" x14ac:dyDescent="0.25">
      <c r="B93" s="730"/>
      <c r="C93" s="731"/>
      <c r="D93" s="731"/>
      <c r="E93" s="731"/>
      <c r="F93" s="731"/>
      <c r="G93" s="732"/>
      <c r="H93" s="730"/>
      <c r="I93" s="731"/>
      <c r="J93" s="731"/>
      <c r="K93" s="731"/>
      <c r="L93" s="732"/>
    </row>
    <row r="94" spans="2:12" x14ac:dyDescent="0.25">
      <c r="B94" s="730"/>
      <c r="C94" s="731"/>
      <c r="D94" s="731"/>
      <c r="E94" s="731"/>
      <c r="F94" s="731"/>
      <c r="G94" s="732"/>
      <c r="H94" s="730"/>
      <c r="I94" s="731"/>
      <c r="J94" s="731"/>
      <c r="K94" s="731"/>
      <c r="L94" s="732"/>
    </row>
    <row r="95" spans="2:12" x14ac:dyDescent="0.25">
      <c r="B95" s="730"/>
      <c r="C95" s="731"/>
      <c r="D95" s="731"/>
      <c r="E95" s="731"/>
      <c r="F95" s="731"/>
      <c r="G95" s="732"/>
      <c r="H95" s="730"/>
      <c r="I95" s="731"/>
      <c r="J95" s="731"/>
      <c r="K95" s="731"/>
      <c r="L95" s="732"/>
    </row>
    <row r="96" spans="2:12" x14ac:dyDescent="0.25">
      <c r="B96" s="730"/>
      <c r="C96" s="731"/>
      <c r="D96" s="731"/>
      <c r="E96" s="731"/>
      <c r="F96" s="731"/>
      <c r="G96" s="732"/>
      <c r="H96" s="730"/>
      <c r="I96" s="731"/>
      <c r="J96" s="731"/>
      <c r="K96" s="731"/>
      <c r="L96" s="732"/>
    </row>
    <row r="97" spans="2:12" x14ac:dyDescent="0.25">
      <c r="B97" s="730"/>
      <c r="C97" s="731"/>
      <c r="D97" s="731"/>
      <c r="E97" s="731"/>
      <c r="F97" s="731"/>
      <c r="G97" s="732"/>
      <c r="H97" s="730"/>
      <c r="I97" s="731"/>
      <c r="J97" s="731"/>
      <c r="K97" s="731"/>
      <c r="L97" s="732"/>
    </row>
    <row r="98" spans="2:12" x14ac:dyDescent="0.25">
      <c r="B98" s="730"/>
      <c r="C98" s="731"/>
      <c r="D98" s="731"/>
      <c r="E98" s="731"/>
      <c r="F98" s="731"/>
      <c r="G98" s="732"/>
      <c r="H98" s="730"/>
      <c r="I98" s="731"/>
      <c r="J98" s="731"/>
      <c r="K98" s="731"/>
      <c r="L98" s="732"/>
    </row>
    <row r="99" spans="2:12" ht="15.75" thickBot="1" x14ac:dyDescent="0.3">
      <c r="B99" s="730"/>
      <c r="C99" s="731"/>
      <c r="D99" s="731"/>
      <c r="E99" s="731"/>
      <c r="F99" s="731"/>
      <c r="G99" s="732"/>
      <c r="H99" s="730"/>
      <c r="I99" s="731"/>
      <c r="J99" s="731"/>
      <c r="K99" s="731"/>
      <c r="L99" s="732"/>
    </row>
    <row r="100" spans="2:12" ht="15" customHeight="1" x14ac:dyDescent="0.25">
      <c r="B100" s="733" t="s">
        <v>1022</v>
      </c>
      <c r="C100" s="734"/>
      <c r="D100" s="734"/>
      <c r="E100" s="734"/>
      <c r="F100" s="734"/>
      <c r="G100" s="735"/>
      <c r="H100" s="739" t="s">
        <v>1200</v>
      </c>
      <c r="I100" s="740"/>
      <c r="J100" s="740"/>
      <c r="K100" s="740"/>
      <c r="L100" s="741"/>
    </row>
    <row r="101" spans="2:12" ht="15.75" thickBot="1" x14ac:dyDescent="0.3">
      <c r="B101" s="736"/>
      <c r="C101" s="737"/>
      <c r="D101" s="737"/>
      <c r="E101" s="737"/>
      <c r="F101" s="737"/>
      <c r="G101" s="738"/>
      <c r="H101" s="742"/>
      <c r="I101" s="743"/>
      <c r="J101" s="743"/>
      <c r="K101" s="743"/>
      <c r="L101" s="744"/>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1"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S308"/>
  <sheetViews>
    <sheetView view="pageBreakPreview" zoomScale="85" zoomScaleNormal="100" zoomScaleSheetLayoutView="85" zoomScalePageLayoutView="110" workbookViewId="0">
      <selection activeCell="H7" sqref="H7:L14"/>
    </sheetView>
  </sheetViews>
  <sheetFormatPr baseColWidth="10" defaultColWidth="11.42578125" defaultRowHeight="15" x14ac:dyDescent="0.25"/>
  <cols>
    <col min="1" max="1" width="3.5703125" style="157" customWidth="1"/>
    <col min="2" max="2" width="4.7109375" style="157" customWidth="1"/>
    <col min="3" max="3" width="8.28515625" style="157" customWidth="1"/>
    <col min="4" max="4" width="8" style="157" customWidth="1"/>
    <col min="5" max="5" width="11.42578125" style="157"/>
    <col min="6" max="6" width="11.85546875" style="157" customWidth="1"/>
    <col min="7" max="7" width="16.28515625" style="157" customWidth="1"/>
    <col min="8" max="8" width="8.5703125" style="157" customWidth="1"/>
    <col min="9" max="9" width="22.42578125" style="157" customWidth="1"/>
    <col min="10" max="10" width="11.7109375" style="157" customWidth="1"/>
    <col min="11" max="11" width="13.42578125" style="157" customWidth="1"/>
    <col min="12" max="12" width="9.140625" style="157" customWidth="1"/>
    <col min="13" max="13" width="24.28515625" style="157" customWidth="1"/>
    <col min="14" max="16384" width="11.42578125" style="157"/>
  </cols>
  <sheetData>
    <row r="1" spans="2:12" ht="27.75" customHeight="1" x14ac:dyDescent="0.25">
      <c r="B1" s="867" t="s">
        <v>326</v>
      </c>
      <c r="C1" s="867"/>
      <c r="D1" s="867"/>
      <c r="E1" s="867"/>
      <c r="F1" s="867"/>
      <c r="G1" s="867"/>
      <c r="H1" s="867"/>
      <c r="I1" s="867"/>
      <c r="J1" s="867"/>
      <c r="K1" s="867"/>
      <c r="L1" s="867"/>
    </row>
    <row r="2" spans="2:12" ht="11.25" customHeight="1" x14ac:dyDescent="0.25">
      <c r="B2" s="867"/>
      <c r="C2" s="867"/>
      <c r="D2" s="867"/>
      <c r="E2" s="867"/>
      <c r="F2" s="867"/>
      <c r="G2" s="867"/>
      <c r="H2" s="867"/>
      <c r="I2" s="867"/>
      <c r="J2" s="867"/>
      <c r="K2" s="867"/>
      <c r="L2" s="867"/>
    </row>
    <row r="3" spans="2:12" ht="24.95" customHeight="1" x14ac:dyDescent="0.25">
      <c r="B3" s="868" t="s">
        <v>365</v>
      </c>
      <c r="C3" s="868"/>
      <c r="D3" s="868"/>
      <c r="E3" s="868"/>
      <c r="F3" s="108">
        <v>44125</v>
      </c>
      <c r="G3" s="868" t="s">
        <v>366</v>
      </c>
      <c r="H3" s="868"/>
      <c r="I3" s="868"/>
      <c r="J3" s="869">
        <v>44131</v>
      </c>
      <c r="K3" s="868"/>
      <c r="L3" s="868"/>
    </row>
    <row r="4" spans="2:12" ht="24.95" customHeight="1" x14ac:dyDescent="0.25">
      <c r="B4" s="870" t="s">
        <v>325</v>
      </c>
      <c r="C4" s="870"/>
      <c r="D4" s="870"/>
      <c r="E4" s="870"/>
      <c r="F4" s="870"/>
      <c r="G4" s="870"/>
      <c r="H4" s="871" t="s">
        <v>575</v>
      </c>
      <c r="I4" s="871"/>
      <c r="J4" s="158" t="s">
        <v>2</v>
      </c>
      <c r="K4" s="728" t="s">
        <v>0</v>
      </c>
      <c r="L4" s="728"/>
    </row>
    <row r="5" spans="2:12" ht="24.95" customHeight="1" x14ac:dyDescent="0.25">
      <c r="B5" s="870"/>
      <c r="C5" s="870"/>
      <c r="D5" s="870"/>
      <c r="E5" s="870"/>
      <c r="F5" s="870"/>
      <c r="G5" s="870"/>
      <c r="H5" s="878" t="s">
        <v>576</v>
      </c>
      <c r="I5" s="878"/>
      <c r="J5" s="158">
        <v>2</v>
      </c>
      <c r="K5" s="728" t="s">
        <v>367</v>
      </c>
      <c r="L5" s="728"/>
    </row>
    <row r="6" spans="2:12" ht="24.95" customHeight="1" x14ac:dyDescent="0.25">
      <c r="B6" s="870" t="s">
        <v>728</v>
      </c>
      <c r="C6" s="870"/>
      <c r="D6" s="870"/>
      <c r="E6" s="870"/>
      <c r="F6" s="870"/>
      <c r="G6" s="870"/>
      <c r="H6" s="870"/>
      <c r="I6" s="870"/>
      <c r="J6" s="870"/>
      <c r="K6" s="870"/>
      <c r="L6" s="870"/>
    </row>
    <row r="7" spans="2:12" ht="14.25" customHeight="1" x14ac:dyDescent="0.25">
      <c r="B7" s="730" t="s">
        <v>536</v>
      </c>
      <c r="C7" s="731"/>
      <c r="D7" s="731"/>
      <c r="E7" s="731"/>
      <c r="F7" s="731"/>
      <c r="G7" s="732"/>
      <c r="H7" s="730" t="s">
        <v>537</v>
      </c>
      <c r="I7" s="731"/>
      <c r="J7" s="731"/>
      <c r="K7" s="731"/>
      <c r="L7" s="732"/>
    </row>
    <row r="8" spans="2:12" ht="103.5" customHeight="1" x14ac:dyDescent="0.25">
      <c r="B8" s="730"/>
      <c r="C8" s="731"/>
      <c r="D8" s="731"/>
      <c r="E8" s="731"/>
      <c r="F8" s="731"/>
      <c r="G8" s="732"/>
      <c r="H8" s="730"/>
      <c r="I8" s="731"/>
      <c r="J8" s="731"/>
      <c r="K8" s="731"/>
      <c r="L8" s="732"/>
    </row>
    <row r="9" spans="2:12" x14ac:dyDescent="0.25">
      <c r="B9" s="730"/>
      <c r="C9" s="731"/>
      <c r="D9" s="731"/>
      <c r="E9" s="731"/>
      <c r="F9" s="731"/>
      <c r="G9" s="732"/>
      <c r="H9" s="730"/>
      <c r="I9" s="731"/>
      <c r="J9" s="731"/>
      <c r="K9" s="731"/>
      <c r="L9" s="732"/>
    </row>
    <row r="10" spans="2:12" x14ac:dyDescent="0.25">
      <c r="B10" s="730"/>
      <c r="C10" s="731"/>
      <c r="D10" s="731"/>
      <c r="E10" s="731"/>
      <c r="F10" s="731"/>
      <c r="G10" s="732"/>
      <c r="H10" s="730"/>
      <c r="I10" s="731"/>
      <c r="J10" s="731"/>
      <c r="K10" s="731"/>
      <c r="L10" s="732"/>
    </row>
    <row r="11" spans="2:12" x14ac:dyDescent="0.25">
      <c r="B11" s="730"/>
      <c r="C11" s="731"/>
      <c r="D11" s="731"/>
      <c r="E11" s="731"/>
      <c r="F11" s="731"/>
      <c r="G11" s="732"/>
      <c r="H11" s="730"/>
      <c r="I11" s="731"/>
      <c r="J11" s="731"/>
      <c r="K11" s="731"/>
      <c r="L11" s="732"/>
    </row>
    <row r="12" spans="2:12" x14ac:dyDescent="0.25">
      <c r="B12" s="730"/>
      <c r="C12" s="731"/>
      <c r="D12" s="731"/>
      <c r="E12" s="731"/>
      <c r="F12" s="731"/>
      <c r="G12" s="732"/>
      <c r="H12" s="730"/>
      <c r="I12" s="731"/>
      <c r="J12" s="731"/>
      <c r="K12" s="731"/>
      <c r="L12" s="732"/>
    </row>
    <row r="13" spans="2:12" x14ac:dyDescent="0.25">
      <c r="B13" s="730"/>
      <c r="C13" s="731"/>
      <c r="D13" s="731"/>
      <c r="E13" s="731"/>
      <c r="F13" s="731"/>
      <c r="G13" s="732"/>
      <c r="H13" s="730"/>
      <c r="I13" s="731"/>
      <c r="J13" s="731"/>
      <c r="K13" s="731"/>
      <c r="L13" s="732"/>
    </row>
    <row r="14" spans="2:12" x14ac:dyDescent="0.25">
      <c r="B14" s="730"/>
      <c r="C14" s="731"/>
      <c r="D14" s="731"/>
      <c r="E14" s="731"/>
      <c r="F14" s="731"/>
      <c r="G14" s="732"/>
      <c r="H14" s="730"/>
      <c r="I14" s="731"/>
      <c r="J14" s="731"/>
      <c r="K14" s="731"/>
      <c r="L14" s="732"/>
    </row>
    <row r="15" spans="2:12" ht="15" customHeight="1" x14ac:dyDescent="0.25">
      <c r="B15" s="872">
        <v>1</v>
      </c>
      <c r="C15" s="873"/>
      <c r="D15" s="873"/>
      <c r="E15" s="873"/>
      <c r="F15" s="873"/>
      <c r="G15" s="874"/>
      <c r="H15" s="872">
        <v>2</v>
      </c>
      <c r="I15" s="873"/>
      <c r="J15" s="873"/>
      <c r="K15" s="873"/>
      <c r="L15" s="874"/>
    </row>
    <row r="16" spans="2:12" ht="15.75" thickBot="1" x14ac:dyDescent="0.3">
      <c r="B16" s="875"/>
      <c r="C16" s="876"/>
      <c r="D16" s="876"/>
      <c r="E16" s="876"/>
      <c r="F16" s="876"/>
      <c r="G16" s="877"/>
      <c r="H16" s="875"/>
      <c r="I16" s="876"/>
      <c r="J16" s="876"/>
      <c r="K16" s="876"/>
      <c r="L16" s="877"/>
    </row>
    <row r="17" spans="1:12" ht="14.25" customHeight="1" x14ac:dyDescent="0.25">
      <c r="A17" s="157" t="s">
        <v>1032</v>
      </c>
      <c r="B17" s="745" t="s">
        <v>536</v>
      </c>
      <c r="C17" s="746"/>
      <c r="D17" s="746"/>
      <c r="E17" s="746"/>
      <c r="F17" s="746"/>
      <c r="G17" s="747"/>
      <c r="H17" s="745"/>
      <c r="I17" s="746"/>
      <c r="J17" s="746"/>
      <c r="K17" s="746"/>
      <c r="L17" s="747"/>
    </row>
    <row r="18" spans="1:12" ht="103.5" customHeight="1" x14ac:dyDescent="0.25">
      <c r="B18" s="730"/>
      <c r="C18" s="731"/>
      <c r="D18" s="731"/>
      <c r="E18" s="731"/>
      <c r="F18" s="731"/>
      <c r="G18" s="732"/>
      <c r="H18" s="730"/>
      <c r="I18" s="731"/>
      <c r="J18" s="731"/>
      <c r="K18" s="731"/>
      <c r="L18" s="732"/>
    </row>
    <row r="19" spans="1:12" x14ac:dyDescent="0.25">
      <c r="B19" s="730"/>
      <c r="C19" s="731"/>
      <c r="D19" s="731"/>
      <c r="E19" s="731"/>
      <c r="F19" s="731"/>
      <c r="G19" s="732"/>
      <c r="H19" s="730"/>
      <c r="I19" s="731"/>
      <c r="J19" s="731"/>
      <c r="K19" s="731"/>
      <c r="L19" s="732"/>
    </row>
    <row r="20" spans="1:12" x14ac:dyDescent="0.25">
      <c r="B20" s="730"/>
      <c r="C20" s="731"/>
      <c r="D20" s="731"/>
      <c r="E20" s="731"/>
      <c r="F20" s="731"/>
      <c r="G20" s="732"/>
      <c r="H20" s="730"/>
      <c r="I20" s="731"/>
      <c r="J20" s="731"/>
      <c r="K20" s="731"/>
      <c r="L20" s="732"/>
    </row>
    <row r="21" spans="1:12" x14ac:dyDescent="0.25">
      <c r="B21" s="730"/>
      <c r="C21" s="731"/>
      <c r="D21" s="731"/>
      <c r="E21" s="731"/>
      <c r="F21" s="731"/>
      <c r="G21" s="732"/>
      <c r="H21" s="730"/>
      <c r="I21" s="731"/>
      <c r="J21" s="731"/>
      <c r="K21" s="731"/>
      <c r="L21" s="732"/>
    </row>
    <row r="22" spans="1:12" x14ac:dyDescent="0.25">
      <c r="B22" s="730"/>
      <c r="C22" s="731"/>
      <c r="D22" s="731"/>
      <c r="E22" s="731"/>
      <c r="F22" s="731"/>
      <c r="G22" s="732"/>
      <c r="H22" s="730"/>
      <c r="I22" s="731"/>
      <c r="J22" s="731"/>
      <c r="K22" s="731"/>
      <c r="L22" s="732"/>
    </row>
    <row r="23" spans="1:12" x14ac:dyDescent="0.25">
      <c r="B23" s="730"/>
      <c r="C23" s="731"/>
      <c r="D23" s="731"/>
      <c r="E23" s="731"/>
      <c r="F23" s="731"/>
      <c r="G23" s="732"/>
      <c r="H23" s="730"/>
      <c r="I23" s="731"/>
      <c r="J23" s="731"/>
      <c r="K23" s="731"/>
      <c r="L23" s="732"/>
    </row>
    <row r="24" spans="1:12" x14ac:dyDescent="0.25">
      <c r="B24" s="730"/>
      <c r="C24" s="731"/>
      <c r="D24" s="731"/>
      <c r="E24" s="731"/>
      <c r="F24" s="731"/>
      <c r="G24" s="732"/>
      <c r="H24" s="730"/>
      <c r="I24" s="731"/>
      <c r="J24" s="731"/>
      <c r="K24" s="731"/>
      <c r="L24" s="732"/>
    </row>
    <row r="25" spans="1:12" ht="15" customHeight="1" x14ac:dyDescent="0.25">
      <c r="B25" s="872">
        <v>3</v>
      </c>
      <c r="C25" s="873"/>
      <c r="D25" s="873"/>
      <c r="E25" s="873"/>
      <c r="F25" s="873"/>
      <c r="G25" s="874"/>
      <c r="H25" s="872">
        <v>4</v>
      </c>
      <c r="I25" s="873"/>
      <c r="J25" s="873"/>
      <c r="K25" s="873"/>
      <c r="L25" s="874"/>
    </row>
    <row r="26" spans="1:12" ht="15.75" thickBot="1" x14ac:dyDescent="0.3">
      <c r="B26" s="875"/>
      <c r="C26" s="876"/>
      <c r="D26" s="876"/>
      <c r="E26" s="876"/>
      <c r="F26" s="876"/>
      <c r="G26" s="877"/>
      <c r="H26" s="875"/>
      <c r="I26" s="876"/>
      <c r="J26" s="876"/>
      <c r="K26" s="876"/>
      <c r="L26" s="877"/>
    </row>
    <row r="27" spans="1:12" ht="14.25" customHeight="1" x14ac:dyDescent="0.25">
      <c r="B27" s="745" t="s">
        <v>536</v>
      </c>
      <c r="C27" s="746"/>
      <c r="D27" s="746"/>
      <c r="E27" s="746"/>
      <c r="F27" s="746"/>
      <c r="G27" s="747"/>
      <c r="H27" s="745"/>
      <c r="I27" s="746"/>
      <c r="J27" s="746"/>
      <c r="K27" s="746"/>
      <c r="L27" s="747"/>
    </row>
    <row r="28" spans="1:12" ht="103.5" customHeight="1" x14ac:dyDescent="0.25">
      <c r="B28" s="730"/>
      <c r="C28" s="731"/>
      <c r="D28" s="731"/>
      <c r="E28" s="731"/>
      <c r="F28" s="731"/>
      <c r="G28" s="732"/>
      <c r="H28" s="730"/>
      <c r="I28" s="731"/>
      <c r="J28" s="731"/>
      <c r="K28" s="731"/>
      <c r="L28" s="732"/>
    </row>
    <row r="29" spans="1:12" x14ac:dyDescent="0.25">
      <c r="B29" s="730"/>
      <c r="C29" s="731"/>
      <c r="D29" s="731"/>
      <c r="E29" s="731"/>
      <c r="F29" s="731"/>
      <c r="G29" s="732"/>
      <c r="H29" s="730"/>
      <c r="I29" s="731"/>
      <c r="J29" s="731"/>
      <c r="K29" s="731"/>
      <c r="L29" s="732"/>
    </row>
    <row r="30" spans="1:12" x14ac:dyDescent="0.25">
      <c r="B30" s="730"/>
      <c r="C30" s="731"/>
      <c r="D30" s="731"/>
      <c r="E30" s="731"/>
      <c r="F30" s="731"/>
      <c r="G30" s="732"/>
      <c r="H30" s="730"/>
      <c r="I30" s="731"/>
      <c r="J30" s="731"/>
      <c r="K30" s="731"/>
      <c r="L30" s="732"/>
    </row>
    <row r="31" spans="1:12" x14ac:dyDescent="0.25">
      <c r="B31" s="730"/>
      <c r="C31" s="731"/>
      <c r="D31" s="731"/>
      <c r="E31" s="731"/>
      <c r="F31" s="731"/>
      <c r="G31" s="732"/>
      <c r="H31" s="730"/>
      <c r="I31" s="731"/>
      <c r="J31" s="731"/>
      <c r="K31" s="731"/>
      <c r="L31" s="732"/>
    </row>
    <row r="32" spans="1:12" x14ac:dyDescent="0.25">
      <c r="B32" s="730"/>
      <c r="C32" s="731"/>
      <c r="D32" s="731"/>
      <c r="E32" s="731"/>
      <c r="F32" s="731"/>
      <c r="G32" s="732"/>
      <c r="H32" s="730"/>
      <c r="I32" s="731"/>
      <c r="J32" s="731"/>
      <c r="K32" s="731"/>
      <c r="L32" s="732"/>
    </row>
    <row r="33" spans="2:12" x14ac:dyDescent="0.25">
      <c r="B33" s="730"/>
      <c r="C33" s="731"/>
      <c r="D33" s="731"/>
      <c r="E33" s="731"/>
      <c r="F33" s="731"/>
      <c r="G33" s="732"/>
      <c r="H33" s="730"/>
      <c r="I33" s="731"/>
      <c r="J33" s="731"/>
      <c r="K33" s="731"/>
      <c r="L33" s="732"/>
    </row>
    <row r="34" spans="2:12" x14ac:dyDescent="0.25">
      <c r="B34" s="730"/>
      <c r="C34" s="731"/>
      <c r="D34" s="731"/>
      <c r="E34" s="731"/>
      <c r="F34" s="731"/>
      <c r="G34" s="732"/>
      <c r="H34" s="730"/>
      <c r="I34" s="731"/>
      <c r="J34" s="731"/>
      <c r="K34" s="731"/>
      <c r="L34" s="732"/>
    </row>
    <row r="35" spans="2:12" ht="15" customHeight="1" x14ac:dyDescent="0.25">
      <c r="B35" s="872">
        <v>5</v>
      </c>
      <c r="C35" s="873"/>
      <c r="D35" s="873"/>
      <c r="E35" s="873"/>
      <c r="F35" s="873"/>
      <c r="G35" s="874"/>
      <c r="H35" s="872">
        <v>6</v>
      </c>
      <c r="I35" s="873"/>
      <c r="J35" s="873"/>
      <c r="K35" s="873"/>
      <c r="L35" s="874"/>
    </row>
    <row r="36" spans="2:12" ht="15.75" thickBot="1" x14ac:dyDescent="0.3">
      <c r="B36" s="875"/>
      <c r="C36" s="876"/>
      <c r="D36" s="876"/>
      <c r="E36" s="876"/>
      <c r="F36" s="876"/>
      <c r="G36" s="877"/>
      <c r="H36" s="875"/>
      <c r="I36" s="876"/>
      <c r="J36" s="876"/>
      <c r="K36" s="876"/>
      <c r="L36" s="877"/>
    </row>
    <row r="37" spans="2:12" ht="96.75" customHeight="1" thickBot="1" x14ac:dyDescent="0.3">
      <c r="B37" s="879" t="s">
        <v>1236</v>
      </c>
      <c r="C37" s="880"/>
      <c r="D37" s="880"/>
      <c r="E37" s="880"/>
      <c r="F37" s="880"/>
      <c r="G37" s="880"/>
      <c r="H37" s="880"/>
      <c r="I37" s="880"/>
      <c r="J37" s="880"/>
      <c r="K37" s="880"/>
      <c r="L37" s="881"/>
    </row>
    <row r="38" spans="2:12" ht="14.25" customHeight="1" x14ac:dyDescent="0.25">
      <c r="B38" s="745" t="s">
        <v>536</v>
      </c>
      <c r="C38" s="746"/>
      <c r="D38" s="746"/>
      <c r="E38" s="746"/>
      <c r="F38" s="746"/>
      <c r="G38" s="747"/>
      <c r="H38" s="745"/>
      <c r="I38" s="746"/>
      <c r="J38" s="746"/>
      <c r="K38" s="746"/>
      <c r="L38" s="747"/>
    </row>
    <row r="39" spans="2:12" ht="103.5" customHeight="1" x14ac:dyDescent="0.25">
      <c r="B39" s="730"/>
      <c r="C39" s="731"/>
      <c r="D39" s="731"/>
      <c r="E39" s="731"/>
      <c r="F39" s="731"/>
      <c r="G39" s="732"/>
      <c r="H39" s="730"/>
      <c r="I39" s="731"/>
      <c r="J39" s="731"/>
      <c r="K39" s="731"/>
      <c r="L39" s="732"/>
    </row>
    <row r="40" spans="2:12" x14ac:dyDescent="0.25">
      <c r="B40" s="730"/>
      <c r="C40" s="731"/>
      <c r="D40" s="731"/>
      <c r="E40" s="731"/>
      <c r="F40" s="731"/>
      <c r="G40" s="732"/>
      <c r="H40" s="730"/>
      <c r="I40" s="731"/>
      <c r="J40" s="731"/>
      <c r="K40" s="731"/>
      <c r="L40" s="732"/>
    </row>
    <row r="41" spans="2:12" x14ac:dyDescent="0.25">
      <c r="B41" s="730"/>
      <c r="C41" s="731"/>
      <c r="D41" s="731"/>
      <c r="E41" s="731"/>
      <c r="F41" s="731"/>
      <c r="G41" s="732"/>
      <c r="H41" s="730"/>
      <c r="I41" s="731"/>
      <c r="J41" s="731"/>
      <c r="K41" s="731"/>
      <c r="L41" s="732"/>
    </row>
    <row r="42" spans="2:12" x14ac:dyDescent="0.25">
      <c r="B42" s="730"/>
      <c r="C42" s="731"/>
      <c r="D42" s="731"/>
      <c r="E42" s="731"/>
      <c r="F42" s="731"/>
      <c r="G42" s="732"/>
      <c r="H42" s="730"/>
      <c r="I42" s="731"/>
      <c r="J42" s="731"/>
      <c r="K42" s="731"/>
      <c r="L42" s="732"/>
    </row>
    <row r="43" spans="2:12" x14ac:dyDescent="0.25">
      <c r="B43" s="730"/>
      <c r="C43" s="731"/>
      <c r="D43" s="731"/>
      <c r="E43" s="731"/>
      <c r="F43" s="731"/>
      <c r="G43" s="732"/>
      <c r="H43" s="730"/>
      <c r="I43" s="731"/>
      <c r="J43" s="731"/>
      <c r="K43" s="731"/>
      <c r="L43" s="732"/>
    </row>
    <row r="44" spans="2:12" x14ac:dyDescent="0.25">
      <c r="B44" s="730"/>
      <c r="C44" s="731"/>
      <c r="D44" s="731"/>
      <c r="E44" s="731"/>
      <c r="F44" s="731"/>
      <c r="G44" s="732"/>
      <c r="H44" s="730"/>
      <c r="I44" s="731"/>
      <c r="J44" s="731"/>
      <c r="K44" s="731"/>
      <c r="L44" s="732"/>
    </row>
    <row r="45" spans="2:12" x14ac:dyDescent="0.25">
      <c r="B45" s="730"/>
      <c r="C45" s="731"/>
      <c r="D45" s="731"/>
      <c r="E45" s="731"/>
      <c r="F45" s="731"/>
      <c r="G45" s="732"/>
      <c r="H45" s="730"/>
      <c r="I45" s="731"/>
      <c r="J45" s="731"/>
      <c r="K45" s="731"/>
      <c r="L45" s="732"/>
    </row>
    <row r="46" spans="2:12" ht="15" customHeight="1" x14ac:dyDescent="0.25">
      <c r="B46" s="872">
        <v>7</v>
      </c>
      <c r="C46" s="873"/>
      <c r="D46" s="873"/>
      <c r="E46" s="873"/>
      <c r="F46" s="873"/>
      <c r="G46" s="874"/>
      <c r="H46" s="872">
        <v>8</v>
      </c>
      <c r="I46" s="873"/>
      <c r="J46" s="873"/>
      <c r="K46" s="873"/>
      <c r="L46" s="874"/>
    </row>
    <row r="47" spans="2:12" ht="15.75" thickBot="1" x14ac:dyDescent="0.3">
      <c r="B47" s="875"/>
      <c r="C47" s="876"/>
      <c r="D47" s="876"/>
      <c r="E47" s="876"/>
      <c r="F47" s="876"/>
      <c r="G47" s="877"/>
      <c r="H47" s="875"/>
      <c r="I47" s="876"/>
      <c r="J47" s="876"/>
      <c r="K47" s="876"/>
      <c r="L47" s="877"/>
    </row>
    <row r="48" spans="2:12" ht="14.25" customHeight="1" x14ac:dyDescent="0.25">
      <c r="B48" s="745" t="s">
        <v>536</v>
      </c>
      <c r="C48" s="746"/>
      <c r="D48" s="746"/>
      <c r="E48" s="746"/>
      <c r="F48" s="746"/>
      <c r="G48" s="747"/>
      <c r="H48" s="745"/>
      <c r="I48" s="746"/>
      <c r="J48" s="746"/>
      <c r="K48" s="746"/>
      <c r="L48" s="747"/>
    </row>
    <row r="49" spans="2:19" ht="103.5" customHeight="1" x14ac:dyDescent="0.25">
      <c r="B49" s="730"/>
      <c r="C49" s="731"/>
      <c r="D49" s="731"/>
      <c r="E49" s="731"/>
      <c r="F49" s="731"/>
      <c r="G49" s="732"/>
      <c r="H49" s="730"/>
      <c r="I49" s="731"/>
      <c r="J49" s="731"/>
      <c r="K49" s="731"/>
      <c r="L49" s="732"/>
    </row>
    <row r="50" spans="2:19" x14ac:dyDescent="0.25">
      <c r="B50" s="730"/>
      <c r="C50" s="731"/>
      <c r="D50" s="731"/>
      <c r="E50" s="731"/>
      <c r="F50" s="731"/>
      <c r="G50" s="732"/>
      <c r="H50" s="730"/>
      <c r="I50" s="731"/>
      <c r="J50" s="731"/>
      <c r="K50" s="731"/>
      <c r="L50" s="732"/>
    </row>
    <row r="51" spans="2:19" x14ac:dyDescent="0.25">
      <c r="B51" s="730"/>
      <c r="C51" s="731"/>
      <c r="D51" s="731"/>
      <c r="E51" s="731"/>
      <c r="F51" s="731"/>
      <c r="G51" s="732"/>
      <c r="H51" s="730"/>
      <c r="I51" s="731"/>
      <c r="J51" s="731"/>
      <c r="K51" s="731"/>
      <c r="L51" s="732"/>
    </row>
    <row r="52" spans="2:19" x14ac:dyDescent="0.25">
      <c r="B52" s="730"/>
      <c r="C52" s="731"/>
      <c r="D52" s="731"/>
      <c r="E52" s="731"/>
      <c r="F52" s="731"/>
      <c r="G52" s="732"/>
      <c r="H52" s="730"/>
      <c r="I52" s="731"/>
      <c r="J52" s="731"/>
      <c r="K52" s="731"/>
      <c r="L52" s="732"/>
    </row>
    <row r="53" spans="2:19" x14ac:dyDescent="0.25">
      <c r="B53" s="730"/>
      <c r="C53" s="731"/>
      <c r="D53" s="731"/>
      <c r="E53" s="731"/>
      <c r="F53" s="731"/>
      <c r="G53" s="732"/>
      <c r="H53" s="730"/>
      <c r="I53" s="731"/>
      <c r="J53" s="731"/>
      <c r="K53" s="731"/>
      <c r="L53" s="732"/>
    </row>
    <row r="54" spans="2:19" x14ac:dyDescent="0.25">
      <c r="B54" s="730"/>
      <c r="C54" s="731"/>
      <c r="D54" s="731"/>
      <c r="E54" s="731"/>
      <c r="F54" s="731"/>
      <c r="G54" s="732"/>
      <c r="H54" s="730"/>
      <c r="I54" s="731"/>
      <c r="J54" s="731"/>
      <c r="K54" s="731"/>
      <c r="L54" s="732"/>
    </row>
    <row r="55" spans="2:19" x14ac:dyDescent="0.25">
      <c r="B55" s="730"/>
      <c r="C55" s="731"/>
      <c r="D55" s="731"/>
      <c r="E55" s="731"/>
      <c r="F55" s="731"/>
      <c r="G55" s="732"/>
      <c r="H55" s="730"/>
      <c r="I55" s="731"/>
      <c r="J55" s="731"/>
      <c r="K55" s="731"/>
      <c r="L55" s="732"/>
    </row>
    <row r="56" spans="2:19" ht="15" customHeight="1" x14ac:dyDescent="0.25">
      <c r="B56" s="872">
        <v>9</v>
      </c>
      <c r="C56" s="873"/>
      <c r="D56" s="873"/>
      <c r="E56" s="873"/>
      <c r="F56" s="873"/>
      <c r="G56" s="874"/>
      <c r="H56" s="872">
        <v>10</v>
      </c>
      <c r="I56" s="873"/>
      <c r="J56" s="873"/>
      <c r="K56" s="873"/>
      <c r="L56" s="874"/>
    </row>
    <row r="57" spans="2:19" ht="15.75" thickBot="1" x14ac:dyDescent="0.3">
      <c r="B57" s="875"/>
      <c r="C57" s="876"/>
      <c r="D57" s="876"/>
      <c r="E57" s="876"/>
      <c r="F57" s="876"/>
      <c r="G57" s="877"/>
      <c r="H57" s="875"/>
      <c r="I57" s="876"/>
      <c r="J57" s="876"/>
      <c r="K57" s="876"/>
      <c r="L57" s="877"/>
    </row>
    <row r="58" spans="2:19" ht="14.25" customHeight="1" x14ac:dyDescent="0.25">
      <c r="B58" s="745" t="s">
        <v>536</v>
      </c>
      <c r="C58" s="746"/>
      <c r="D58" s="746"/>
      <c r="E58" s="746"/>
      <c r="F58" s="746"/>
      <c r="G58" s="747"/>
      <c r="H58" s="745"/>
      <c r="I58" s="746"/>
      <c r="J58" s="746"/>
      <c r="K58" s="746"/>
      <c r="L58" s="747"/>
      <c r="S58" s="162" t="s">
        <v>1237</v>
      </c>
    </row>
    <row r="59" spans="2:19" ht="103.5" customHeight="1" x14ac:dyDescent="0.25">
      <c r="B59" s="730"/>
      <c r="C59" s="731"/>
      <c r="D59" s="731"/>
      <c r="E59" s="731"/>
      <c r="F59" s="731"/>
      <c r="G59" s="732"/>
      <c r="H59" s="730"/>
      <c r="I59" s="731"/>
      <c r="J59" s="731"/>
      <c r="K59" s="731"/>
      <c r="L59" s="732"/>
    </row>
    <row r="60" spans="2:19" x14ac:dyDescent="0.25">
      <c r="B60" s="730"/>
      <c r="C60" s="731"/>
      <c r="D60" s="731"/>
      <c r="E60" s="731"/>
      <c r="F60" s="731"/>
      <c r="G60" s="732"/>
      <c r="H60" s="730"/>
      <c r="I60" s="731"/>
      <c r="J60" s="731"/>
      <c r="K60" s="731"/>
      <c r="L60" s="732"/>
    </row>
    <row r="61" spans="2:19" x14ac:dyDescent="0.25">
      <c r="B61" s="730"/>
      <c r="C61" s="731"/>
      <c r="D61" s="731"/>
      <c r="E61" s="731"/>
      <c r="F61" s="731"/>
      <c r="G61" s="732"/>
      <c r="H61" s="730"/>
      <c r="I61" s="731"/>
      <c r="J61" s="731"/>
      <c r="K61" s="731"/>
      <c r="L61" s="732"/>
    </row>
    <row r="62" spans="2:19" x14ac:dyDescent="0.25">
      <c r="B62" s="730"/>
      <c r="C62" s="731"/>
      <c r="D62" s="731"/>
      <c r="E62" s="731"/>
      <c r="F62" s="731"/>
      <c r="G62" s="732"/>
      <c r="H62" s="730"/>
      <c r="I62" s="731"/>
      <c r="J62" s="731"/>
      <c r="K62" s="731"/>
      <c r="L62" s="732"/>
    </row>
    <row r="63" spans="2:19" x14ac:dyDescent="0.25">
      <c r="B63" s="730"/>
      <c r="C63" s="731"/>
      <c r="D63" s="731"/>
      <c r="E63" s="731"/>
      <c r="F63" s="731"/>
      <c r="G63" s="732"/>
      <c r="H63" s="730"/>
      <c r="I63" s="731"/>
      <c r="J63" s="731"/>
      <c r="K63" s="731"/>
      <c r="L63" s="732"/>
    </row>
    <row r="64" spans="2:19" x14ac:dyDescent="0.25">
      <c r="B64" s="730"/>
      <c r="C64" s="731"/>
      <c r="D64" s="731"/>
      <c r="E64" s="731"/>
      <c r="F64" s="731"/>
      <c r="G64" s="732"/>
      <c r="H64" s="730"/>
      <c r="I64" s="731"/>
      <c r="J64" s="731"/>
      <c r="K64" s="731"/>
      <c r="L64" s="732"/>
    </row>
    <row r="65" spans="2:12" x14ac:dyDescent="0.25">
      <c r="B65" s="730"/>
      <c r="C65" s="731"/>
      <c r="D65" s="731"/>
      <c r="E65" s="731"/>
      <c r="F65" s="731"/>
      <c r="G65" s="732"/>
      <c r="H65" s="730"/>
      <c r="I65" s="731"/>
      <c r="J65" s="731"/>
      <c r="K65" s="731"/>
      <c r="L65" s="732"/>
    </row>
    <row r="66" spans="2:12" ht="15" customHeight="1" x14ac:dyDescent="0.25">
      <c r="B66" s="872">
        <v>11</v>
      </c>
      <c r="C66" s="873"/>
      <c r="D66" s="873"/>
      <c r="E66" s="873"/>
      <c r="F66" s="873"/>
      <c r="G66" s="874"/>
      <c r="H66" s="872">
        <v>12</v>
      </c>
      <c r="I66" s="873"/>
      <c r="J66" s="873"/>
      <c r="K66" s="873"/>
      <c r="L66" s="874"/>
    </row>
    <row r="67" spans="2:12" ht="15.75" thickBot="1" x14ac:dyDescent="0.3">
      <c r="B67" s="875"/>
      <c r="C67" s="876"/>
      <c r="D67" s="876"/>
      <c r="E67" s="876"/>
      <c r="F67" s="876"/>
      <c r="G67" s="877"/>
      <c r="H67" s="875"/>
      <c r="I67" s="876"/>
      <c r="J67" s="876"/>
      <c r="K67" s="876"/>
      <c r="L67" s="877"/>
    </row>
    <row r="68" spans="2:12" ht="14.25" customHeight="1" x14ac:dyDescent="0.25">
      <c r="B68" s="745" t="s">
        <v>536</v>
      </c>
      <c r="C68" s="746"/>
      <c r="D68" s="746"/>
      <c r="E68" s="746"/>
      <c r="F68" s="746"/>
      <c r="G68" s="747"/>
      <c r="H68" s="745"/>
      <c r="I68" s="746"/>
      <c r="J68" s="746"/>
      <c r="K68" s="746"/>
      <c r="L68" s="747"/>
    </row>
    <row r="69" spans="2:12" ht="103.5" customHeight="1" x14ac:dyDescent="0.25">
      <c r="B69" s="730"/>
      <c r="C69" s="731"/>
      <c r="D69" s="731"/>
      <c r="E69" s="731"/>
      <c r="F69" s="731"/>
      <c r="G69" s="732"/>
      <c r="H69" s="730"/>
      <c r="I69" s="731"/>
      <c r="J69" s="731"/>
      <c r="K69" s="731"/>
      <c r="L69" s="732"/>
    </row>
    <row r="70" spans="2:12" x14ac:dyDescent="0.25">
      <c r="B70" s="730"/>
      <c r="C70" s="731"/>
      <c r="D70" s="731"/>
      <c r="E70" s="731"/>
      <c r="F70" s="731"/>
      <c r="G70" s="732"/>
      <c r="H70" s="730"/>
      <c r="I70" s="731"/>
      <c r="J70" s="731"/>
      <c r="K70" s="731"/>
      <c r="L70" s="732"/>
    </row>
    <row r="71" spans="2:12" x14ac:dyDescent="0.25">
      <c r="B71" s="730"/>
      <c r="C71" s="731"/>
      <c r="D71" s="731"/>
      <c r="E71" s="731"/>
      <c r="F71" s="731"/>
      <c r="G71" s="732"/>
      <c r="H71" s="730"/>
      <c r="I71" s="731"/>
      <c r="J71" s="731"/>
      <c r="K71" s="731"/>
      <c r="L71" s="732"/>
    </row>
    <row r="72" spans="2:12" x14ac:dyDescent="0.25">
      <c r="B72" s="730"/>
      <c r="C72" s="731"/>
      <c r="D72" s="731"/>
      <c r="E72" s="731"/>
      <c r="F72" s="731"/>
      <c r="G72" s="732"/>
      <c r="H72" s="730"/>
      <c r="I72" s="731"/>
      <c r="J72" s="731"/>
      <c r="K72" s="731"/>
      <c r="L72" s="732"/>
    </row>
    <row r="73" spans="2:12" x14ac:dyDescent="0.25">
      <c r="B73" s="730"/>
      <c r="C73" s="731"/>
      <c r="D73" s="731"/>
      <c r="E73" s="731"/>
      <c r="F73" s="731"/>
      <c r="G73" s="732"/>
      <c r="H73" s="730"/>
      <c r="I73" s="731"/>
      <c r="J73" s="731"/>
      <c r="K73" s="731"/>
      <c r="L73" s="732"/>
    </row>
    <row r="74" spans="2:12" x14ac:dyDescent="0.25">
      <c r="B74" s="730"/>
      <c r="C74" s="731"/>
      <c r="D74" s="731"/>
      <c r="E74" s="731"/>
      <c r="F74" s="731"/>
      <c r="G74" s="732"/>
      <c r="H74" s="730"/>
      <c r="I74" s="731"/>
      <c r="J74" s="731"/>
      <c r="K74" s="731"/>
      <c r="L74" s="732"/>
    </row>
    <row r="75" spans="2:12" x14ac:dyDescent="0.25">
      <c r="B75" s="730"/>
      <c r="C75" s="731"/>
      <c r="D75" s="731"/>
      <c r="E75" s="731"/>
      <c r="F75" s="731"/>
      <c r="G75" s="732"/>
      <c r="H75" s="730"/>
      <c r="I75" s="731"/>
      <c r="J75" s="731"/>
      <c r="K75" s="731"/>
      <c r="L75" s="732"/>
    </row>
    <row r="76" spans="2:12" ht="15" customHeight="1" x14ac:dyDescent="0.25">
      <c r="B76" s="872">
        <v>13</v>
      </c>
      <c r="C76" s="873"/>
      <c r="D76" s="873"/>
      <c r="E76" s="873"/>
      <c r="F76" s="873"/>
      <c r="G76" s="874"/>
      <c r="H76" s="872">
        <v>14</v>
      </c>
      <c r="I76" s="873"/>
      <c r="J76" s="873"/>
      <c r="K76" s="873"/>
      <c r="L76" s="874"/>
    </row>
    <row r="77" spans="2:12" ht="15.75" thickBot="1" x14ac:dyDescent="0.3">
      <c r="B77" s="875"/>
      <c r="C77" s="876"/>
      <c r="D77" s="876"/>
      <c r="E77" s="876"/>
      <c r="F77" s="876"/>
      <c r="G77" s="877"/>
      <c r="H77" s="875"/>
      <c r="I77" s="876"/>
      <c r="J77" s="876"/>
      <c r="K77" s="876"/>
      <c r="L77" s="877"/>
    </row>
    <row r="78" spans="2:12" ht="219.75" customHeight="1" thickBot="1" x14ac:dyDescent="0.3">
      <c r="B78" s="879" t="s">
        <v>1238</v>
      </c>
      <c r="C78" s="880"/>
      <c r="D78" s="880"/>
      <c r="E78" s="880"/>
      <c r="F78" s="880"/>
      <c r="G78" s="880"/>
      <c r="H78" s="880"/>
      <c r="I78" s="880"/>
      <c r="J78" s="880"/>
      <c r="K78" s="880"/>
      <c r="L78" s="881"/>
    </row>
    <row r="79" spans="2:12" ht="14.25" customHeight="1" x14ac:dyDescent="0.25">
      <c r="B79" s="745" t="s">
        <v>536</v>
      </c>
      <c r="C79" s="746"/>
      <c r="D79" s="746"/>
      <c r="E79" s="746"/>
      <c r="F79" s="746"/>
      <c r="G79" s="747"/>
      <c r="H79" s="745"/>
      <c r="I79" s="746"/>
      <c r="J79" s="746"/>
      <c r="K79" s="746"/>
      <c r="L79" s="747"/>
    </row>
    <row r="80" spans="2:12" ht="103.5" customHeight="1" x14ac:dyDescent="0.25">
      <c r="B80" s="730"/>
      <c r="C80" s="731"/>
      <c r="D80" s="731"/>
      <c r="E80" s="731"/>
      <c r="F80" s="731"/>
      <c r="G80" s="732"/>
      <c r="H80" s="730"/>
      <c r="I80" s="731"/>
      <c r="J80" s="731"/>
      <c r="K80" s="731"/>
      <c r="L80" s="732"/>
    </row>
    <row r="81" spans="2:12" x14ac:dyDescent="0.25">
      <c r="B81" s="730"/>
      <c r="C81" s="731"/>
      <c r="D81" s="731"/>
      <c r="E81" s="731"/>
      <c r="F81" s="731"/>
      <c r="G81" s="732"/>
      <c r="H81" s="730"/>
      <c r="I81" s="731"/>
      <c r="J81" s="731"/>
      <c r="K81" s="731"/>
      <c r="L81" s="732"/>
    </row>
    <row r="82" spans="2:12" x14ac:dyDescent="0.25">
      <c r="B82" s="730"/>
      <c r="C82" s="731"/>
      <c r="D82" s="731"/>
      <c r="E82" s="731"/>
      <c r="F82" s="731"/>
      <c r="G82" s="732"/>
      <c r="H82" s="730"/>
      <c r="I82" s="731"/>
      <c r="J82" s="731"/>
      <c r="K82" s="731"/>
      <c r="L82" s="732"/>
    </row>
    <row r="83" spans="2:12" x14ac:dyDescent="0.25">
      <c r="B83" s="730"/>
      <c r="C83" s="731"/>
      <c r="D83" s="731"/>
      <c r="E83" s="731"/>
      <c r="F83" s="731"/>
      <c r="G83" s="732"/>
      <c r="H83" s="730"/>
      <c r="I83" s="731"/>
      <c r="J83" s="731"/>
      <c r="K83" s="731"/>
      <c r="L83" s="732"/>
    </row>
    <row r="84" spans="2:12" x14ac:dyDescent="0.25">
      <c r="B84" s="730"/>
      <c r="C84" s="731"/>
      <c r="D84" s="731"/>
      <c r="E84" s="731"/>
      <c r="F84" s="731"/>
      <c r="G84" s="732"/>
      <c r="H84" s="730"/>
      <c r="I84" s="731"/>
      <c r="J84" s="731"/>
      <c r="K84" s="731"/>
      <c r="L84" s="732"/>
    </row>
    <row r="85" spans="2:12" x14ac:dyDescent="0.25">
      <c r="B85" s="730"/>
      <c r="C85" s="731"/>
      <c r="D85" s="731"/>
      <c r="E85" s="731"/>
      <c r="F85" s="731"/>
      <c r="G85" s="732"/>
      <c r="H85" s="730"/>
      <c r="I85" s="731"/>
      <c r="J85" s="731"/>
      <c r="K85" s="731"/>
      <c r="L85" s="732"/>
    </row>
    <row r="86" spans="2:12" x14ac:dyDescent="0.25">
      <c r="B86" s="730"/>
      <c r="C86" s="731"/>
      <c r="D86" s="731"/>
      <c r="E86" s="731"/>
      <c r="F86" s="731"/>
      <c r="G86" s="732"/>
      <c r="H86" s="730"/>
      <c r="I86" s="731"/>
      <c r="J86" s="731"/>
      <c r="K86" s="731"/>
      <c r="L86" s="732"/>
    </row>
    <row r="87" spans="2:12" ht="15" customHeight="1" x14ac:dyDescent="0.25">
      <c r="B87" s="872">
        <v>27</v>
      </c>
      <c r="C87" s="873"/>
      <c r="D87" s="873"/>
      <c r="E87" s="873"/>
      <c r="F87" s="873"/>
      <c r="G87" s="874"/>
      <c r="H87" s="872">
        <v>28</v>
      </c>
      <c r="I87" s="873"/>
      <c r="J87" s="873"/>
      <c r="K87" s="873"/>
      <c r="L87" s="874"/>
    </row>
    <row r="88" spans="2:12" ht="15.75" thickBot="1" x14ac:dyDescent="0.3">
      <c r="B88" s="875"/>
      <c r="C88" s="876"/>
      <c r="D88" s="876"/>
      <c r="E88" s="876"/>
      <c r="F88" s="876"/>
      <c r="G88" s="877"/>
      <c r="H88" s="875"/>
      <c r="I88" s="876"/>
      <c r="J88" s="876"/>
      <c r="K88" s="876"/>
      <c r="L88" s="877"/>
    </row>
    <row r="89" spans="2:12" ht="55.5" customHeight="1" thickBot="1" x14ac:dyDescent="0.3">
      <c r="B89" s="879" t="s">
        <v>1239</v>
      </c>
      <c r="C89" s="880"/>
      <c r="D89" s="880"/>
      <c r="E89" s="880"/>
      <c r="F89" s="880"/>
      <c r="G89" s="880"/>
      <c r="H89" s="880"/>
      <c r="I89" s="880"/>
      <c r="J89" s="880"/>
      <c r="K89" s="880"/>
      <c r="L89" s="881"/>
    </row>
    <row r="90" spans="2:12" ht="14.25" customHeight="1" x14ac:dyDescent="0.25">
      <c r="B90" s="745" t="s">
        <v>536</v>
      </c>
      <c r="C90" s="746"/>
      <c r="D90" s="746"/>
      <c r="E90" s="746"/>
      <c r="F90" s="746"/>
      <c r="G90" s="747"/>
      <c r="H90" s="745"/>
      <c r="I90" s="746"/>
      <c r="J90" s="746"/>
      <c r="K90" s="746"/>
      <c r="L90" s="747"/>
    </row>
    <row r="91" spans="2:12" ht="103.5" customHeight="1" x14ac:dyDescent="0.25">
      <c r="B91" s="730"/>
      <c r="C91" s="731"/>
      <c r="D91" s="731"/>
      <c r="E91" s="731"/>
      <c r="F91" s="731"/>
      <c r="G91" s="732"/>
      <c r="H91" s="730"/>
      <c r="I91" s="731"/>
      <c r="J91" s="731"/>
      <c r="K91" s="731"/>
      <c r="L91" s="732"/>
    </row>
    <row r="92" spans="2:12" x14ac:dyDescent="0.25">
      <c r="B92" s="730"/>
      <c r="C92" s="731"/>
      <c r="D92" s="731"/>
      <c r="E92" s="731"/>
      <c r="F92" s="731"/>
      <c r="G92" s="732"/>
      <c r="H92" s="730"/>
      <c r="I92" s="731"/>
      <c r="J92" s="731"/>
      <c r="K92" s="731"/>
      <c r="L92" s="732"/>
    </row>
    <row r="93" spans="2:12" x14ac:dyDescent="0.25">
      <c r="B93" s="730"/>
      <c r="C93" s="731"/>
      <c r="D93" s="731"/>
      <c r="E93" s="731"/>
      <c r="F93" s="731"/>
      <c r="G93" s="732"/>
      <c r="H93" s="730"/>
      <c r="I93" s="731"/>
      <c r="J93" s="731"/>
      <c r="K93" s="731"/>
      <c r="L93" s="732"/>
    </row>
    <row r="94" spans="2:12" x14ac:dyDescent="0.25">
      <c r="B94" s="730"/>
      <c r="C94" s="731"/>
      <c r="D94" s="731"/>
      <c r="E94" s="731"/>
      <c r="F94" s="731"/>
      <c r="G94" s="732"/>
      <c r="H94" s="730"/>
      <c r="I94" s="731"/>
      <c r="J94" s="731"/>
      <c r="K94" s="731"/>
      <c r="L94" s="732"/>
    </row>
    <row r="95" spans="2:12" x14ac:dyDescent="0.25">
      <c r="B95" s="730"/>
      <c r="C95" s="731"/>
      <c r="D95" s="731"/>
      <c r="E95" s="731"/>
      <c r="F95" s="731"/>
      <c r="G95" s="732"/>
      <c r="H95" s="730"/>
      <c r="I95" s="731"/>
      <c r="J95" s="731"/>
      <c r="K95" s="731"/>
      <c r="L95" s="732"/>
    </row>
    <row r="96" spans="2:12" x14ac:dyDescent="0.25">
      <c r="B96" s="730"/>
      <c r="C96" s="731"/>
      <c r="D96" s="731"/>
      <c r="E96" s="731"/>
      <c r="F96" s="731"/>
      <c r="G96" s="732"/>
      <c r="H96" s="730"/>
      <c r="I96" s="731"/>
      <c r="J96" s="731"/>
      <c r="K96" s="731"/>
      <c r="L96" s="732"/>
    </row>
    <row r="97" spans="2:12" x14ac:dyDescent="0.25">
      <c r="B97" s="730"/>
      <c r="C97" s="731"/>
      <c r="D97" s="731"/>
      <c r="E97" s="731"/>
      <c r="F97" s="731"/>
      <c r="G97" s="732"/>
      <c r="H97" s="730"/>
      <c r="I97" s="731"/>
      <c r="J97" s="731"/>
      <c r="K97" s="731"/>
      <c r="L97" s="732"/>
    </row>
    <row r="98" spans="2:12" ht="15" customHeight="1" x14ac:dyDescent="0.25">
      <c r="B98" s="872">
        <v>29</v>
      </c>
      <c r="C98" s="873"/>
      <c r="D98" s="873"/>
      <c r="E98" s="873"/>
      <c r="F98" s="873"/>
      <c r="G98" s="874"/>
      <c r="H98" s="872">
        <v>30</v>
      </c>
      <c r="I98" s="873"/>
      <c r="J98" s="873"/>
      <c r="K98" s="873"/>
      <c r="L98" s="874"/>
    </row>
    <row r="99" spans="2:12" ht="15.75" thickBot="1" x14ac:dyDescent="0.3">
      <c r="B99" s="875"/>
      <c r="C99" s="876"/>
      <c r="D99" s="876"/>
      <c r="E99" s="876"/>
      <c r="F99" s="876"/>
      <c r="G99" s="877"/>
      <c r="H99" s="875"/>
      <c r="I99" s="876"/>
      <c r="J99" s="876"/>
      <c r="K99" s="876"/>
      <c r="L99" s="877"/>
    </row>
    <row r="100" spans="2:12" ht="14.25" customHeight="1" x14ac:dyDescent="0.25">
      <c r="B100" s="745" t="s">
        <v>536</v>
      </c>
      <c r="C100" s="746"/>
      <c r="D100" s="746"/>
      <c r="E100" s="746"/>
      <c r="F100" s="746"/>
      <c r="G100" s="747"/>
      <c r="H100" s="745"/>
      <c r="I100" s="746"/>
      <c r="J100" s="746"/>
      <c r="K100" s="746"/>
      <c r="L100" s="747"/>
    </row>
    <row r="101" spans="2:12" ht="103.5" customHeight="1" x14ac:dyDescent="0.25">
      <c r="B101" s="730"/>
      <c r="C101" s="731"/>
      <c r="D101" s="731"/>
      <c r="E101" s="731"/>
      <c r="F101" s="731"/>
      <c r="G101" s="732"/>
      <c r="H101" s="730"/>
      <c r="I101" s="731"/>
      <c r="J101" s="731"/>
      <c r="K101" s="731"/>
      <c r="L101" s="732"/>
    </row>
    <row r="102" spans="2:12" x14ac:dyDescent="0.25">
      <c r="B102" s="730"/>
      <c r="C102" s="731"/>
      <c r="D102" s="731"/>
      <c r="E102" s="731"/>
      <c r="F102" s="731"/>
      <c r="G102" s="732"/>
      <c r="H102" s="730"/>
      <c r="I102" s="731"/>
      <c r="J102" s="731"/>
      <c r="K102" s="731"/>
      <c r="L102" s="732"/>
    </row>
    <row r="103" spans="2:12" x14ac:dyDescent="0.25">
      <c r="B103" s="730"/>
      <c r="C103" s="731"/>
      <c r="D103" s="731"/>
      <c r="E103" s="731"/>
      <c r="F103" s="731"/>
      <c r="G103" s="732"/>
      <c r="H103" s="730"/>
      <c r="I103" s="731"/>
      <c r="J103" s="731"/>
      <c r="K103" s="731"/>
      <c r="L103" s="732"/>
    </row>
    <row r="104" spans="2:12" x14ac:dyDescent="0.25">
      <c r="B104" s="730"/>
      <c r="C104" s="731"/>
      <c r="D104" s="731"/>
      <c r="E104" s="731"/>
      <c r="F104" s="731"/>
      <c r="G104" s="732"/>
      <c r="H104" s="730"/>
      <c r="I104" s="731"/>
      <c r="J104" s="731"/>
      <c r="K104" s="731"/>
      <c r="L104" s="732"/>
    </row>
    <row r="105" spans="2:12" x14ac:dyDescent="0.25">
      <c r="B105" s="730"/>
      <c r="C105" s="731"/>
      <c r="D105" s="731"/>
      <c r="E105" s="731"/>
      <c r="F105" s="731"/>
      <c r="G105" s="732"/>
      <c r="H105" s="730"/>
      <c r="I105" s="731"/>
      <c r="J105" s="731"/>
      <c r="K105" s="731"/>
      <c r="L105" s="732"/>
    </row>
    <row r="106" spans="2:12" x14ac:dyDescent="0.25">
      <c r="B106" s="730"/>
      <c r="C106" s="731"/>
      <c r="D106" s="731"/>
      <c r="E106" s="731"/>
      <c r="F106" s="731"/>
      <c r="G106" s="732"/>
      <c r="H106" s="730"/>
      <c r="I106" s="731"/>
      <c r="J106" s="731"/>
      <c r="K106" s="731"/>
      <c r="L106" s="732"/>
    </row>
    <row r="107" spans="2:12" x14ac:dyDescent="0.25">
      <c r="B107" s="730"/>
      <c r="C107" s="731"/>
      <c r="D107" s="731"/>
      <c r="E107" s="731"/>
      <c r="F107" s="731"/>
      <c r="G107" s="732"/>
      <c r="H107" s="730"/>
      <c r="I107" s="731"/>
      <c r="J107" s="731"/>
      <c r="K107" s="731"/>
      <c r="L107" s="732"/>
    </row>
    <row r="108" spans="2:12" ht="15" customHeight="1" x14ac:dyDescent="0.25">
      <c r="B108" s="872">
        <v>31</v>
      </c>
      <c r="C108" s="873"/>
      <c r="D108" s="873"/>
      <c r="E108" s="873"/>
      <c r="F108" s="873"/>
      <c r="G108" s="874"/>
      <c r="H108" s="872"/>
      <c r="I108" s="873"/>
      <c r="J108" s="873"/>
      <c r="K108" s="873"/>
      <c r="L108" s="874"/>
    </row>
    <row r="109" spans="2:12" ht="15.75" thickBot="1" x14ac:dyDescent="0.3">
      <c r="B109" s="875"/>
      <c r="C109" s="876"/>
      <c r="D109" s="876"/>
      <c r="E109" s="876"/>
      <c r="F109" s="876"/>
      <c r="G109" s="877"/>
      <c r="H109" s="875"/>
      <c r="I109" s="876"/>
      <c r="J109" s="876"/>
      <c r="K109" s="876"/>
      <c r="L109" s="877"/>
    </row>
    <row r="110" spans="2:12" ht="82.5" customHeight="1" thickBot="1" x14ac:dyDescent="0.3">
      <c r="B110" s="879" t="s">
        <v>1240</v>
      </c>
      <c r="C110" s="880"/>
      <c r="D110" s="880"/>
      <c r="E110" s="880"/>
      <c r="F110" s="880"/>
      <c r="G110" s="880"/>
      <c r="H110" s="880"/>
      <c r="I110" s="880"/>
      <c r="J110" s="880"/>
      <c r="K110" s="880"/>
      <c r="L110" s="881"/>
    </row>
    <row r="111" spans="2:12" ht="14.25" customHeight="1" x14ac:dyDescent="0.25">
      <c r="B111" s="745" t="s">
        <v>536</v>
      </c>
      <c r="C111" s="746"/>
      <c r="D111" s="746"/>
      <c r="E111" s="746"/>
      <c r="F111" s="746"/>
      <c r="G111" s="747"/>
      <c r="H111" s="745" t="s">
        <v>537</v>
      </c>
      <c r="I111" s="746"/>
      <c r="J111" s="746"/>
      <c r="K111" s="746"/>
      <c r="L111" s="747"/>
    </row>
    <row r="112" spans="2:12" ht="103.5" customHeight="1" x14ac:dyDescent="0.25">
      <c r="B112" s="730"/>
      <c r="C112" s="731"/>
      <c r="D112" s="731"/>
      <c r="E112" s="731"/>
      <c r="F112" s="731"/>
      <c r="G112" s="732"/>
      <c r="H112" s="730"/>
      <c r="I112" s="731"/>
      <c r="J112" s="731"/>
      <c r="K112" s="731"/>
      <c r="L112" s="732"/>
    </row>
    <row r="113" spans="2:12" x14ac:dyDescent="0.25">
      <c r="B113" s="730"/>
      <c r="C113" s="731"/>
      <c r="D113" s="731"/>
      <c r="E113" s="731"/>
      <c r="F113" s="731"/>
      <c r="G113" s="732"/>
      <c r="H113" s="730"/>
      <c r="I113" s="731"/>
      <c r="J113" s="731"/>
      <c r="K113" s="731"/>
      <c r="L113" s="732"/>
    </row>
    <row r="114" spans="2:12" x14ac:dyDescent="0.25">
      <c r="B114" s="730"/>
      <c r="C114" s="731"/>
      <c r="D114" s="731"/>
      <c r="E114" s="731"/>
      <c r="F114" s="731"/>
      <c r="G114" s="732"/>
      <c r="H114" s="730"/>
      <c r="I114" s="731"/>
      <c r="J114" s="731"/>
      <c r="K114" s="731"/>
      <c r="L114" s="732"/>
    </row>
    <row r="115" spans="2:12" x14ac:dyDescent="0.25">
      <c r="B115" s="730"/>
      <c r="C115" s="731"/>
      <c r="D115" s="731"/>
      <c r="E115" s="731"/>
      <c r="F115" s="731"/>
      <c r="G115" s="732"/>
      <c r="H115" s="730"/>
      <c r="I115" s="731"/>
      <c r="J115" s="731"/>
      <c r="K115" s="731"/>
      <c r="L115" s="732"/>
    </row>
    <row r="116" spans="2:12" x14ac:dyDescent="0.25">
      <c r="B116" s="730"/>
      <c r="C116" s="731"/>
      <c r="D116" s="731"/>
      <c r="E116" s="731"/>
      <c r="F116" s="731"/>
      <c r="G116" s="732"/>
      <c r="H116" s="730"/>
      <c r="I116" s="731"/>
      <c r="J116" s="731"/>
      <c r="K116" s="731"/>
      <c r="L116" s="732"/>
    </row>
    <row r="117" spans="2:12" x14ac:dyDescent="0.25">
      <c r="B117" s="730"/>
      <c r="C117" s="731"/>
      <c r="D117" s="731"/>
      <c r="E117" s="731"/>
      <c r="F117" s="731"/>
      <c r="G117" s="732"/>
      <c r="H117" s="730"/>
      <c r="I117" s="731"/>
      <c r="J117" s="731"/>
      <c r="K117" s="731"/>
      <c r="L117" s="732"/>
    </row>
    <row r="118" spans="2:12" x14ac:dyDescent="0.25">
      <c r="B118" s="730"/>
      <c r="C118" s="731"/>
      <c r="D118" s="731"/>
      <c r="E118" s="731"/>
      <c r="F118" s="731"/>
      <c r="G118" s="732"/>
      <c r="H118" s="730"/>
      <c r="I118" s="731"/>
      <c r="J118" s="731"/>
      <c r="K118" s="731"/>
      <c r="L118" s="732"/>
    </row>
    <row r="119" spans="2:12" ht="15" customHeight="1" x14ac:dyDescent="0.25">
      <c r="B119" s="872">
        <v>32</v>
      </c>
      <c r="C119" s="873"/>
      <c r="D119" s="873"/>
      <c r="E119" s="873"/>
      <c r="F119" s="873"/>
      <c r="G119" s="874"/>
      <c r="H119" s="872">
        <v>33</v>
      </c>
      <c r="I119" s="873"/>
      <c r="J119" s="873"/>
      <c r="K119" s="873"/>
      <c r="L119" s="874"/>
    </row>
    <row r="120" spans="2:12" ht="15.75" thickBot="1" x14ac:dyDescent="0.3">
      <c r="B120" s="875"/>
      <c r="C120" s="876"/>
      <c r="D120" s="876"/>
      <c r="E120" s="876"/>
      <c r="F120" s="876"/>
      <c r="G120" s="877"/>
      <c r="H120" s="875"/>
      <c r="I120" s="876"/>
      <c r="J120" s="876"/>
      <c r="K120" s="876"/>
      <c r="L120" s="877"/>
    </row>
    <row r="121" spans="2:12" ht="110.25" customHeight="1" thickBot="1" x14ac:dyDescent="0.3">
      <c r="B121" s="879" t="s">
        <v>1241</v>
      </c>
      <c r="C121" s="880"/>
      <c r="D121" s="880"/>
      <c r="E121" s="880"/>
      <c r="F121" s="880"/>
      <c r="G121" s="880"/>
      <c r="H121" s="880"/>
      <c r="I121" s="880"/>
      <c r="J121" s="880"/>
      <c r="K121" s="880"/>
      <c r="L121" s="881"/>
    </row>
    <row r="122" spans="2:12" ht="210" customHeight="1" x14ac:dyDescent="0.25">
      <c r="B122" s="745" t="s">
        <v>536</v>
      </c>
      <c r="C122" s="746"/>
      <c r="D122" s="746"/>
      <c r="E122" s="746"/>
      <c r="F122" s="746"/>
      <c r="G122" s="747"/>
      <c r="H122" s="745" t="s">
        <v>537</v>
      </c>
      <c r="I122" s="746"/>
      <c r="J122" s="746"/>
      <c r="K122" s="746"/>
      <c r="L122" s="747"/>
    </row>
    <row r="123" spans="2:12" ht="15" customHeight="1" x14ac:dyDescent="0.25">
      <c r="B123" s="872">
        <v>34</v>
      </c>
      <c r="C123" s="873"/>
      <c r="D123" s="873"/>
      <c r="E123" s="873"/>
      <c r="F123" s="873"/>
      <c r="G123" s="874"/>
      <c r="H123" s="872">
        <v>35</v>
      </c>
      <c r="I123" s="873"/>
      <c r="J123" s="873"/>
      <c r="K123" s="873"/>
      <c r="L123" s="874"/>
    </row>
    <row r="124" spans="2:12" ht="15" customHeight="1" thickBot="1" x14ac:dyDescent="0.3">
      <c r="B124" s="875"/>
      <c r="C124" s="876"/>
      <c r="D124" s="876"/>
      <c r="E124" s="876"/>
      <c r="F124" s="876"/>
      <c r="G124" s="877"/>
      <c r="H124" s="875"/>
      <c r="I124" s="876"/>
      <c r="J124" s="876"/>
      <c r="K124" s="876"/>
      <c r="L124" s="877"/>
    </row>
    <row r="125" spans="2:12" ht="14.25" customHeight="1" x14ac:dyDescent="0.25">
      <c r="B125" s="745"/>
      <c r="C125" s="746"/>
      <c r="D125" s="746"/>
      <c r="E125" s="746"/>
      <c r="F125" s="746"/>
      <c r="G125" s="747"/>
      <c r="H125" s="745"/>
      <c r="I125" s="746"/>
      <c r="J125" s="746"/>
      <c r="K125" s="746"/>
      <c r="L125" s="747"/>
    </row>
    <row r="126" spans="2:12" ht="103.5" customHeight="1" x14ac:dyDescent="0.25">
      <c r="B126" s="730"/>
      <c r="C126" s="731"/>
      <c r="D126" s="731"/>
      <c r="E126" s="731"/>
      <c r="F126" s="731"/>
      <c r="G126" s="732"/>
      <c r="H126" s="730"/>
      <c r="I126" s="731"/>
      <c r="J126" s="731"/>
      <c r="K126" s="731"/>
      <c r="L126" s="732"/>
    </row>
    <row r="127" spans="2:12" x14ac:dyDescent="0.25">
      <c r="B127" s="730"/>
      <c r="C127" s="731"/>
      <c r="D127" s="731"/>
      <c r="E127" s="731"/>
      <c r="F127" s="731"/>
      <c r="G127" s="732"/>
      <c r="H127" s="730"/>
      <c r="I127" s="731"/>
      <c r="J127" s="731"/>
      <c r="K127" s="731"/>
      <c r="L127" s="732"/>
    </row>
    <row r="128" spans="2:12" x14ac:dyDescent="0.25">
      <c r="B128" s="730"/>
      <c r="C128" s="731"/>
      <c r="D128" s="731"/>
      <c r="E128" s="731"/>
      <c r="F128" s="731"/>
      <c r="G128" s="732"/>
      <c r="H128" s="730"/>
      <c r="I128" s="731"/>
      <c r="J128" s="731"/>
      <c r="K128" s="731"/>
      <c r="L128" s="732"/>
    </row>
    <row r="129" spans="2:12" x14ac:dyDescent="0.25">
      <c r="B129" s="730"/>
      <c r="C129" s="731"/>
      <c r="D129" s="731"/>
      <c r="E129" s="731"/>
      <c r="F129" s="731"/>
      <c r="G129" s="732"/>
      <c r="H129" s="730"/>
      <c r="I129" s="731"/>
      <c r="J129" s="731"/>
      <c r="K129" s="731"/>
      <c r="L129" s="732"/>
    </row>
    <row r="130" spans="2:12" x14ac:dyDescent="0.25">
      <c r="B130" s="730"/>
      <c r="C130" s="731"/>
      <c r="D130" s="731"/>
      <c r="E130" s="731"/>
      <c r="F130" s="731"/>
      <c r="G130" s="732"/>
      <c r="H130" s="730"/>
      <c r="I130" s="731"/>
      <c r="J130" s="731"/>
      <c r="K130" s="731"/>
      <c r="L130" s="732"/>
    </row>
    <row r="131" spans="2:12" x14ac:dyDescent="0.25">
      <c r="B131" s="730"/>
      <c r="C131" s="731"/>
      <c r="D131" s="731"/>
      <c r="E131" s="731"/>
      <c r="F131" s="731"/>
      <c r="G131" s="732"/>
      <c r="H131" s="730"/>
      <c r="I131" s="731"/>
      <c r="J131" s="731"/>
      <c r="K131" s="731"/>
      <c r="L131" s="732"/>
    </row>
    <row r="132" spans="2:12" x14ac:dyDescent="0.25">
      <c r="B132" s="730"/>
      <c r="C132" s="731"/>
      <c r="D132" s="731"/>
      <c r="E132" s="731"/>
      <c r="F132" s="731"/>
      <c r="G132" s="732"/>
      <c r="H132" s="730"/>
      <c r="I132" s="731"/>
      <c r="J132" s="731"/>
      <c r="K132" s="731"/>
      <c r="L132" s="732"/>
    </row>
    <row r="133" spans="2:12" ht="15" customHeight="1" x14ac:dyDescent="0.25">
      <c r="B133" s="872">
        <v>36</v>
      </c>
      <c r="C133" s="873"/>
      <c r="D133" s="873"/>
      <c r="E133" s="873"/>
      <c r="F133" s="873"/>
      <c r="G133" s="874"/>
      <c r="H133" s="872">
        <v>37</v>
      </c>
      <c r="I133" s="873"/>
      <c r="J133" s="873"/>
      <c r="K133" s="873"/>
      <c r="L133" s="874"/>
    </row>
    <row r="134" spans="2:12" ht="15.75" thickBot="1" x14ac:dyDescent="0.3">
      <c r="B134" s="875"/>
      <c r="C134" s="876"/>
      <c r="D134" s="876"/>
      <c r="E134" s="876"/>
      <c r="F134" s="876"/>
      <c r="G134" s="877"/>
      <c r="H134" s="875"/>
      <c r="I134" s="876"/>
      <c r="J134" s="876"/>
      <c r="K134" s="876"/>
      <c r="L134" s="877"/>
    </row>
    <row r="135" spans="2:12" ht="14.25" customHeight="1" x14ac:dyDescent="0.25">
      <c r="B135" s="745" t="s">
        <v>536</v>
      </c>
      <c r="C135" s="746"/>
      <c r="D135" s="746"/>
      <c r="E135" s="746"/>
      <c r="F135" s="746"/>
      <c r="G135" s="747"/>
      <c r="H135" s="745"/>
      <c r="I135" s="746"/>
      <c r="J135" s="746"/>
      <c r="K135" s="746"/>
      <c r="L135" s="747"/>
    </row>
    <row r="136" spans="2:12" ht="103.5" customHeight="1" x14ac:dyDescent="0.25">
      <c r="B136" s="730"/>
      <c r="C136" s="731"/>
      <c r="D136" s="731"/>
      <c r="E136" s="731"/>
      <c r="F136" s="731"/>
      <c r="G136" s="732"/>
      <c r="H136" s="730"/>
      <c r="I136" s="731"/>
      <c r="J136" s="731"/>
      <c r="K136" s="731"/>
      <c r="L136" s="732"/>
    </row>
    <row r="137" spans="2:12" x14ac:dyDescent="0.25">
      <c r="B137" s="730"/>
      <c r="C137" s="731"/>
      <c r="D137" s="731"/>
      <c r="E137" s="731"/>
      <c r="F137" s="731"/>
      <c r="G137" s="732"/>
      <c r="H137" s="730"/>
      <c r="I137" s="731"/>
      <c r="J137" s="731"/>
      <c r="K137" s="731"/>
      <c r="L137" s="732"/>
    </row>
    <row r="138" spans="2:12" x14ac:dyDescent="0.25">
      <c r="B138" s="730"/>
      <c r="C138" s="731"/>
      <c r="D138" s="731"/>
      <c r="E138" s="731"/>
      <c r="F138" s="731"/>
      <c r="G138" s="732"/>
      <c r="H138" s="730"/>
      <c r="I138" s="731"/>
      <c r="J138" s="731"/>
      <c r="K138" s="731"/>
      <c r="L138" s="732"/>
    </row>
    <row r="139" spans="2:12" x14ac:dyDescent="0.25">
      <c r="B139" s="730"/>
      <c r="C139" s="731"/>
      <c r="D139" s="731"/>
      <c r="E139" s="731"/>
      <c r="F139" s="731"/>
      <c r="G139" s="732"/>
      <c r="H139" s="730"/>
      <c r="I139" s="731"/>
      <c r="J139" s="731"/>
      <c r="K139" s="731"/>
      <c r="L139" s="732"/>
    </row>
    <row r="140" spans="2:12" x14ac:dyDescent="0.25">
      <c r="B140" s="730"/>
      <c r="C140" s="731"/>
      <c r="D140" s="731"/>
      <c r="E140" s="731"/>
      <c r="F140" s="731"/>
      <c r="G140" s="732"/>
      <c r="H140" s="730"/>
      <c r="I140" s="731"/>
      <c r="J140" s="731"/>
      <c r="K140" s="731"/>
      <c r="L140" s="732"/>
    </row>
    <row r="141" spans="2:12" x14ac:dyDescent="0.25">
      <c r="B141" s="730"/>
      <c r="C141" s="731"/>
      <c r="D141" s="731"/>
      <c r="E141" s="731"/>
      <c r="F141" s="731"/>
      <c r="G141" s="732"/>
      <c r="H141" s="730"/>
      <c r="I141" s="731"/>
      <c r="J141" s="731"/>
      <c r="K141" s="731"/>
      <c r="L141" s="732"/>
    </row>
    <row r="142" spans="2:12" x14ac:dyDescent="0.25">
      <c r="B142" s="730"/>
      <c r="C142" s="731"/>
      <c r="D142" s="731"/>
      <c r="E142" s="731"/>
      <c r="F142" s="731"/>
      <c r="G142" s="732"/>
      <c r="H142" s="730"/>
      <c r="I142" s="731"/>
      <c r="J142" s="731"/>
      <c r="K142" s="731"/>
      <c r="L142" s="732"/>
    </row>
    <row r="143" spans="2:12" ht="15" customHeight="1" x14ac:dyDescent="0.25">
      <c r="B143" s="872">
        <v>38</v>
      </c>
      <c r="C143" s="873"/>
      <c r="D143" s="873"/>
      <c r="E143" s="873"/>
      <c r="F143" s="873"/>
      <c r="G143" s="874"/>
      <c r="H143" s="872">
        <v>39</v>
      </c>
      <c r="I143" s="873"/>
      <c r="J143" s="873"/>
      <c r="K143" s="873"/>
      <c r="L143" s="874"/>
    </row>
    <row r="144" spans="2:12" ht="15.75" thickBot="1" x14ac:dyDescent="0.3">
      <c r="B144" s="875"/>
      <c r="C144" s="876"/>
      <c r="D144" s="876"/>
      <c r="E144" s="876"/>
      <c r="F144" s="876"/>
      <c r="G144" s="877"/>
      <c r="H144" s="875"/>
      <c r="I144" s="876"/>
      <c r="J144" s="876"/>
      <c r="K144" s="876"/>
      <c r="L144" s="877"/>
    </row>
    <row r="145" spans="2:12" ht="14.25" customHeight="1" x14ac:dyDescent="0.25">
      <c r="B145" s="745" t="s">
        <v>536</v>
      </c>
      <c r="C145" s="746"/>
      <c r="D145" s="746"/>
      <c r="E145" s="746"/>
      <c r="F145" s="746"/>
      <c r="G145" s="747"/>
      <c r="H145" s="745"/>
      <c r="I145" s="746"/>
      <c r="J145" s="746"/>
      <c r="K145" s="746"/>
      <c r="L145" s="747"/>
    </row>
    <row r="146" spans="2:12" ht="103.5" customHeight="1" x14ac:dyDescent="0.25">
      <c r="B146" s="730"/>
      <c r="C146" s="731"/>
      <c r="D146" s="731"/>
      <c r="E146" s="731"/>
      <c r="F146" s="731"/>
      <c r="G146" s="732"/>
      <c r="H146" s="730"/>
      <c r="I146" s="731"/>
      <c r="J146" s="731"/>
      <c r="K146" s="731"/>
      <c r="L146" s="732"/>
    </row>
    <row r="147" spans="2:12" x14ac:dyDescent="0.25">
      <c r="B147" s="730"/>
      <c r="C147" s="731"/>
      <c r="D147" s="731"/>
      <c r="E147" s="731"/>
      <c r="F147" s="731"/>
      <c r="G147" s="732"/>
      <c r="H147" s="730"/>
      <c r="I147" s="731"/>
      <c r="J147" s="731"/>
      <c r="K147" s="731"/>
      <c r="L147" s="732"/>
    </row>
    <row r="148" spans="2:12" x14ac:dyDescent="0.25">
      <c r="B148" s="730"/>
      <c r="C148" s="731"/>
      <c r="D148" s="731"/>
      <c r="E148" s="731"/>
      <c r="F148" s="731"/>
      <c r="G148" s="732"/>
      <c r="H148" s="730"/>
      <c r="I148" s="731"/>
      <c r="J148" s="731"/>
      <c r="K148" s="731"/>
      <c r="L148" s="732"/>
    </row>
    <row r="149" spans="2:12" x14ac:dyDescent="0.25">
      <c r="B149" s="730"/>
      <c r="C149" s="731"/>
      <c r="D149" s="731"/>
      <c r="E149" s="731"/>
      <c r="F149" s="731"/>
      <c r="G149" s="732"/>
      <c r="H149" s="730"/>
      <c r="I149" s="731"/>
      <c r="J149" s="731"/>
      <c r="K149" s="731"/>
      <c r="L149" s="732"/>
    </row>
    <row r="150" spans="2:12" x14ac:dyDescent="0.25">
      <c r="B150" s="730"/>
      <c r="C150" s="731"/>
      <c r="D150" s="731"/>
      <c r="E150" s="731"/>
      <c r="F150" s="731"/>
      <c r="G150" s="732"/>
      <c r="H150" s="730"/>
      <c r="I150" s="731"/>
      <c r="J150" s="731"/>
      <c r="K150" s="731"/>
      <c r="L150" s="732"/>
    </row>
    <row r="151" spans="2:12" x14ac:dyDescent="0.25">
      <c r="B151" s="730"/>
      <c r="C151" s="731"/>
      <c r="D151" s="731"/>
      <c r="E151" s="731"/>
      <c r="F151" s="731"/>
      <c r="G151" s="732"/>
      <c r="H151" s="730"/>
      <c r="I151" s="731"/>
      <c r="J151" s="731"/>
      <c r="K151" s="731"/>
      <c r="L151" s="732"/>
    </row>
    <row r="152" spans="2:12" x14ac:dyDescent="0.25">
      <c r="B152" s="730"/>
      <c r="C152" s="731"/>
      <c r="D152" s="731"/>
      <c r="E152" s="731"/>
      <c r="F152" s="731"/>
      <c r="G152" s="732"/>
      <c r="H152" s="730"/>
      <c r="I152" s="731"/>
      <c r="J152" s="731"/>
      <c r="K152" s="731"/>
      <c r="L152" s="732"/>
    </row>
    <row r="153" spans="2:12" ht="15" customHeight="1" x14ac:dyDescent="0.25">
      <c r="B153" s="872">
        <v>40</v>
      </c>
      <c r="C153" s="873"/>
      <c r="D153" s="873"/>
      <c r="E153" s="873"/>
      <c r="F153" s="873"/>
      <c r="G153" s="874"/>
      <c r="H153" s="872">
        <v>41</v>
      </c>
      <c r="I153" s="873"/>
      <c r="J153" s="873"/>
      <c r="K153" s="873"/>
      <c r="L153" s="874"/>
    </row>
    <row r="154" spans="2:12" ht="15.75" thickBot="1" x14ac:dyDescent="0.3">
      <c r="B154" s="875"/>
      <c r="C154" s="876"/>
      <c r="D154" s="876"/>
      <c r="E154" s="876"/>
      <c r="F154" s="876"/>
      <c r="G154" s="877"/>
      <c r="H154" s="875"/>
      <c r="I154" s="876"/>
      <c r="J154" s="876"/>
      <c r="K154" s="876"/>
      <c r="L154" s="877"/>
    </row>
    <row r="155" spans="2:12" ht="14.25" customHeight="1" x14ac:dyDescent="0.25">
      <c r="B155" s="745" t="s">
        <v>536</v>
      </c>
      <c r="C155" s="746"/>
      <c r="D155" s="746"/>
      <c r="E155" s="746"/>
      <c r="F155" s="746"/>
      <c r="G155" s="747"/>
      <c r="H155" s="745"/>
      <c r="I155" s="746"/>
      <c r="J155" s="746"/>
      <c r="K155" s="746"/>
      <c r="L155" s="747"/>
    </row>
    <row r="156" spans="2:12" ht="103.5" customHeight="1" x14ac:dyDescent="0.25">
      <c r="B156" s="730"/>
      <c r="C156" s="731"/>
      <c r="D156" s="731"/>
      <c r="E156" s="731"/>
      <c r="F156" s="731"/>
      <c r="G156" s="732"/>
      <c r="H156" s="730"/>
      <c r="I156" s="731"/>
      <c r="J156" s="731"/>
      <c r="K156" s="731"/>
      <c r="L156" s="732"/>
    </row>
    <row r="157" spans="2:12" x14ac:dyDescent="0.25">
      <c r="B157" s="730"/>
      <c r="C157" s="731"/>
      <c r="D157" s="731"/>
      <c r="E157" s="731"/>
      <c r="F157" s="731"/>
      <c r="G157" s="732"/>
      <c r="H157" s="730"/>
      <c r="I157" s="731"/>
      <c r="J157" s="731"/>
      <c r="K157" s="731"/>
      <c r="L157" s="732"/>
    </row>
    <row r="158" spans="2:12" x14ac:dyDescent="0.25">
      <c r="B158" s="730"/>
      <c r="C158" s="731"/>
      <c r="D158" s="731"/>
      <c r="E158" s="731"/>
      <c r="F158" s="731"/>
      <c r="G158" s="732"/>
      <c r="H158" s="730"/>
      <c r="I158" s="731"/>
      <c r="J158" s="731"/>
      <c r="K158" s="731"/>
      <c r="L158" s="732"/>
    </row>
    <row r="159" spans="2:12" x14ac:dyDescent="0.25">
      <c r="B159" s="730"/>
      <c r="C159" s="731"/>
      <c r="D159" s="731"/>
      <c r="E159" s="731"/>
      <c r="F159" s="731"/>
      <c r="G159" s="732"/>
      <c r="H159" s="730"/>
      <c r="I159" s="731"/>
      <c r="J159" s="731"/>
      <c r="K159" s="731"/>
      <c r="L159" s="732"/>
    </row>
    <row r="160" spans="2:12" x14ac:dyDescent="0.25">
      <c r="B160" s="730"/>
      <c r="C160" s="731"/>
      <c r="D160" s="731"/>
      <c r="E160" s="731"/>
      <c r="F160" s="731"/>
      <c r="G160" s="732"/>
      <c r="H160" s="730"/>
      <c r="I160" s="731"/>
      <c r="J160" s="731"/>
      <c r="K160" s="731"/>
      <c r="L160" s="732"/>
    </row>
    <row r="161" spans="2:12" x14ac:dyDescent="0.25">
      <c r="B161" s="730"/>
      <c r="C161" s="731"/>
      <c r="D161" s="731"/>
      <c r="E161" s="731"/>
      <c r="F161" s="731"/>
      <c r="G161" s="732"/>
      <c r="H161" s="730"/>
      <c r="I161" s="731"/>
      <c r="J161" s="731"/>
      <c r="K161" s="731"/>
      <c r="L161" s="732"/>
    </row>
    <row r="162" spans="2:12" x14ac:dyDescent="0.25">
      <c r="B162" s="730"/>
      <c r="C162" s="731"/>
      <c r="D162" s="731"/>
      <c r="E162" s="731"/>
      <c r="F162" s="731"/>
      <c r="G162" s="732"/>
      <c r="H162" s="730"/>
      <c r="I162" s="731"/>
      <c r="J162" s="731"/>
      <c r="K162" s="731"/>
      <c r="L162" s="732"/>
    </row>
    <row r="163" spans="2:12" ht="15" customHeight="1" x14ac:dyDescent="0.25">
      <c r="B163" s="872">
        <v>42</v>
      </c>
      <c r="C163" s="873"/>
      <c r="D163" s="873"/>
      <c r="E163" s="873"/>
      <c r="F163" s="873"/>
      <c r="G163" s="874"/>
      <c r="H163" s="872">
        <v>43</v>
      </c>
      <c r="I163" s="873"/>
      <c r="J163" s="873"/>
      <c r="K163" s="873"/>
      <c r="L163" s="874"/>
    </row>
    <row r="164" spans="2:12" ht="15.75" thickBot="1" x14ac:dyDescent="0.3">
      <c r="B164" s="875"/>
      <c r="C164" s="876"/>
      <c r="D164" s="876"/>
      <c r="E164" s="876"/>
      <c r="F164" s="876"/>
      <c r="G164" s="877"/>
      <c r="H164" s="875"/>
      <c r="I164" s="876"/>
      <c r="J164" s="876"/>
      <c r="K164" s="876"/>
      <c r="L164" s="877"/>
    </row>
    <row r="165" spans="2:12" ht="68.25" customHeight="1" thickBot="1" x14ac:dyDescent="0.3">
      <c r="B165" s="879" t="s">
        <v>1242</v>
      </c>
      <c r="C165" s="880"/>
      <c r="D165" s="880"/>
      <c r="E165" s="880"/>
      <c r="F165" s="880"/>
      <c r="G165" s="880"/>
      <c r="H165" s="880"/>
      <c r="I165" s="880"/>
      <c r="J165" s="880"/>
      <c r="K165" s="880"/>
      <c r="L165" s="881"/>
    </row>
    <row r="166" spans="2:12" ht="210" customHeight="1" x14ac:dyDescent="0.25">
      <c r="B166" s="745" t="s">
        <v>536</v>
      </c>
      <c r="C166" s="746"/>
      <c r="D166" s="746"/>
      <c r="E166" s="746"/>
      <c r="F166" s="746"/>
      <c r="G166" s="747"/>
      <c r="H166" s="745" t="s">
        <v>537</v>
      </c>
      <c r="I166" s="746"/>
      <c r="J166" s="746"/>
      <c r="K166" s="746"/>
      <c r="L166" s="747"/>
    </row>
    <row r="167" spans="2:12" ht="15" customHeight="1" x14ac:dyDescent="0.25">
      <c r="B167" s="872">
        <v>50</v>
      </c>
      <c r="C167" s="873"/>
      <c r="D167" s="873"/>
      <c r="E167" s="873"/>
      <c r="F167" s="873"/>
      <c r="G167" s="874"/>
      <c r="H167" s="872">
        <v>51</v>
      </c>
      <c r="I167" s="873"/>
      <c r="J167" s="873"/>
      <c r="K167" s="873"/>
      <c r="L167" s="874"/>
    </row>
    <row r="168" spans="2:12" ht="15" customHeight="1" thickBot="1" x14ac:dyDescent="0.3">
      <c r="B168" s="875"/>
      <c r="C168" s="876"/>
      <c r="D168" s="876"/>
      <c r="E168" s="876"/>
      <c r="F168" s="876"/>
      <c r="G168" s="877"/>
      <c r="H168" s="875"/>
      <c r="I168" s="876"/>
      <c r="J168" s="876"/>
      <c r="K168" s="876"/>
      <c r="L168" s="877"/>
    </row>
    <row r="169" spans="2:12" ht="14.25" customHeight="1" x14ac:dyDescent="0.25">
      <c r="B169" s="745" t="s">
        <v>536</v>
      </c>
      <c r="C169" s="746"/>
      <c r="D169" s="746"/>
      <c r="E169" s="746"/>
      <c r="F169" s="746"/>
      <c r="G169" s="747"/>
      <c r="H169" s="745"/>
      <c r="I169" s="746"/>
      <c r="J169" s="746"/>
      <c r="K169" s="746"/>
      <c r="L169" s="747"/>
    </row>
    <row r="170" spans="2:12" ht="103.5" customHeight="1" x14ac:dyDescent="0.25">
      <c r="B170" s="730"/>
      <c r="C170" s="731"/>
      <c r="D170" s="731"/>
      <c r="E170" s="731"/>
      <c r="F170" s="731"/>
      <c r="G170" s="732"/>
      <c r="H170" s="730"/>
      <c r="I170" s="731"/>
      <c r="J170" s="731"/>
      <c r="K170" s="731"/>
      <c r="L170" s="732"/>
    </row>
    <row r="171" spans="2:12" x14ac:dyDescent="0.25">
      <c r="B171" s="730"/>
      <c r="C171" s="731"/>
      <c r="D171" s="731"/>
      <c r="E171" s="731"/>
      <c r="F171" s="731"/>
      <c r="G171" s="732"/>
      <c r="H171" s="730"/>
      <c r="I171" s="731"/>
      <c r="J171" s="731"/>
      <c r="K171" s="731"/>
      <c r="L171" s="732"/>
    </row>
    <row r="172" spans="2:12" x14ac:dyDescent="0.25">
      <c r="B172" s="730"/>
      <c r="C172" s="731"/>
      <c r="D172" s="731"/>
      <c r="E172" s="731"/>
      <c r="F172" s="731"/>
      <c r="G172" s="732"/>
      <c r="H172" s="730"/>
      <c r="I172" s="731"/>
      <c r="J172" s="731"/>
      <c r="K172" s="731"/>
      <c r="L172" s="732"/>
    </row>
    <row r="173" spans="2:12" x14ac:dyDescent="0.25">
      <c r="B173" s="730"/>
      <c r="C173" s="731"/>
      <c r="D173" s="731"/>
      <c r="E173" s="731"/>
      <c r="F173" s="731"/>
      <c r="G173" s="732"/>
      <c r="H173" s="730"/>
      <c r="I173" s="731"/>
      <c r="J173" s="731"/>
      <c r="K173" s="731"/>
      <c r="L173" s="732"/>
    </row>
    <row r="174" spans="2:12" x14ac:dyDescent="0.25">
      <c r="B174" s="730"/>
      <c r="C174" s="731"/>
      <c r="D174" s="731"/>
      <c r="E174" s="731"/>
      <c r="F174" s="731"/>
      <c r="G174" s="732"/>
      <c r="H174" s="730"/>
      <c r="I174" s="731"/>
      <c r="J174" s="731"/>
      <c r="K174" s="731"/>
      <c r="L174" s="732"/>
    </row>
    <row r="175" spans="2:12" x14ac:dyDescent="0.25">
      <c r="B175" s="730"/>
      <c r="C175" s="731"/>
      <c r="D175" s="731"/>
      <c r="E175" s="731"/>
      <c r="F175" s="731"/>
      <c r="G175" s="732"/>
      <c r="H175" s="730"/>
      <c r="I175" s="731"/>
      <c r="J175" s="731"/>
      <c r="K175" s="731"/>
      <c r="L175" s="732"/>
    </row>
    <row r="176" spans="2:12" x14ac:dyDescent="0.25">
      <c r="B176" s="730"/>
      <c r="C176" s="731"/>
      <c r="D176" s="731"/>
      <c r="E176" s="731"/>
      <c r="F176" s="731"/>
      <c r="G176" s="732"/>
      <c r="H176" s="730"/>
      <c r="I176" s="731"/>
      <c r="J176" s="731"/>
      <c r="K176" s="731"/>
      <c r="L176" s="732"/>
    </row>
    <row r="177" spans="2:12" ht="15" customHeight="1" x14ac:dyDescent="0.25">
      <c r="B177" s="872">
        <v>52</v>
      </c>
      <c r="C177" s="873"/>
      <c r="D177" s="873"/>
      <c r="E177" s="873"/>
      <c r="F177" s="873"/>
      <c r="G177" s="874"/>
      <c r="H177" s="872">
        <v>53</v>
      </c>
      <c r="I177" s="873"/>
      <c r="J177" s="873"/>
      <c r="K177" s="873"/>
      <c r="L177" s="874"/>
    </row>
    <row r="178" spans="2:12" ht="15.75" thickBot="1" x14ac:dyDescent="0.3">
      <c r="B178" s="875"/>
      <c r="C178" s="876"/>
      <c r="D178" s="876"/>
      <c r="E178" s="876"/>
      <c r="F178" s="876"/>
      <c r="G178" s="877"/>
      <c r="H178" s="875"/>
      <c r="I178" s="876"/>
      <c r="J178" s="876"/>
      <c r="K178" s="876"/>
      <c r="L178" s="877"/>
    </row>
    <row r="179" spans="2:12" ht="93.75" customHeight="1" thickBot="1" x14ac:dyDescent="0.3">
      <c r="B179" s="882" t="s">
        <v>1243</v>
      </c>
      <c r="C179" s="883"/>
      <c r="D179" s="883"/>
      <c r="E179" s="883"/>
      <c r="F179" s="883"/>
      <c r="G179" s="883"/>
      <c r="H179" s="883"/>
      <c r="I179" s="883"/>
      <c r="J179" s="883"/>
      <c r="K179" s="883"/>
      <c r="L179" s="884"/>
    </row>
    <row r="180" spans="2:12" ht="210" customHeight="1" x14ac:dyDescent="0.25">
      <c r="B180" s="745" t="s">
        <v>536</v>
      </c>
      <c r="C180" s="746"/>
      <c r="D180" s="746"/>
      <c r="E180" s="746"/>
      <c r="F180" s="746"/>
      <c r="G180" s="747"/>
      <c r="H180" s="745" t="s">
        <v>537</v>
      </c>
      <c r="I180" s="746"/>
      <c r="J180" s="746"/>
      <c r="K180" s="746"/>
      <c r="L180" s="747"/>
    </row>
    <row r="181" spans="2:12" ht="15" customHeight="1" x14ac:dyDescent="0.25">
      <c r="B181" s="872">
        <v>54</v>
      </c>
      <c r="C181" s="873"/>
      <c r="D181" s="873"/>
      <c r="E181" s="873"/>
      <c r="F181" s="873"/>
      <c r="G181" s="874"/>
      <c r="H181" s="872">
        <v>55</v>
      </c>
      <c r="I181" s="873"/>
      <c r="J181" s="873"/>
      <c r="K181" s="873"/>
      <c r="L181" s="874"/>
    </row>
    <row r="182" spans="2:12" ht="15" customHeight="1" thickBot="1" x14ac:dyDescent="0.3">
      <c r="B182" s="875"/>
      <c r="C182" s="876"/>
      <c r="D182" s="876"/>
      <c r="E182" s="876"/>
      <c r="F182" s="876"/>
      <c r="G182" s="877"/>
      <c r="H182" s="875"/>
      <c r="I182" s="876"/>
      <c r="J182" s="876"/>
      <c r="K182" s="876"/>
      <c r="L182" s="877"/>
    </row>
    <row r="183" spans="2:12" ht="75" customHeight="1" thickBot="1" x14ac:dyDescent="0.3">
      <c r="B183" s="882" t="s">
        <v>1244</v>
      </c>
      <c r="C183" s="883"/>
      <c r="D183" s="883"/>
      <c r="E183" s="883"/>
      <c r="F183" s="883"/>
      <c r="G183" s="883"/>
      <c r="H183" s="883"/>
      <c r="I183" s="883"/>
      <c r="J183" s="883"/>
      <c r="K183" s="883"/>
      <c r="L183" s="884"/>
    </row>
    <row r="184" spans="2:12" ht="14.25" customHeight="1" x14ac:dyDescent="0.25">
      <c r="B184" s="745" t="s">
        <v>536</v>
      </c>
      <c r="C184" s="746"/>
      <c r="D184" s="746"/>
      <c r="E184" s="746"/>
      <c r="F184" s="746"/>
      <c r="G184" s="747"/>
      <c r="H184" s="745"/>
      <c r="I184" s="746"/>
      <c r="J184" s="746"/>
      <c r="K184" s="746"/>
      <c r="L184" s="747"/>
    </row>
    <row r="185" spans="2:12" ht="103.5" customHeight="1" x14ac:dyDescent="0.25">
      <c r="B185" s="730"/>
      <c r="C185" s="731"/>
      <c r="D185" s="731"/>
      <c r="E185" s="731"/>
      <c r="F185" s="731"/>
      <c r="G185" s="732"/>
      <c r="H185" s="730"/>
      <c r="I185" s="731"/>
      <c r="J185" s="731"/>
      <c r="K185" s="731"/>
      <c r="L185" s="732"/>
    </row>
    <row r="186" spans="2:12" x14ac:dyDescent="0.25">
      <c r="B186" s="730"/>
      <c r="C186" s="731"/>
      <c r="D186" s="731"/>
      <c r="E186" s="731"/>
      <c r="F186" s="731"/>
      <c r="G186" s="732"/>
      <c r="H186" s="730"/>
      <c r="I186" s="731"/>
      <c r="J186" s="731"/>
      <c r="K186" s="731"/>
      <c r="L186" s="732"/>
    </row>
    <row r="187" spans="2:12" x14ac:dyDescent="0.25">
      <c r="B187" s="730"/>
      <c r="C187" s="731"/>
      <c r="D187" s="731"/>
      <c r="E187" s="731"/>
      <c r="F187" s="731"/>
      <c r="G187" s="732"/>
      <c r="H187" s="730"/>
      <c r="I187" s="731"/>
      <c r="J187" s="731"/>
      <c r="K187" s="731"/>
      <c r="L187" s="732"/>
    </row>
    <row r="188" spans="2:12" x14ac:dyDescent="0.25">
      <c r="B188" s="730"/>
      <c r="C188" s="731"/>
      <c r="D188" s="731"/>
      <c r="E188" s="731"/>
      <c r="F188" s="731"/>
      <c r="G188" s="732"/>
      <c r="H188" s="730"/>
      <c r="I188" s="731"/>
      <c r="J188" s="731"/>
      <c r="K188" s="731"/>
      <c r="L188" s="732"/>
    </row>
    <row r="189" spans="2:12" x14ac:dyDescent="0.25">
      <c r="B189" s="730"/>
      <c r="C189" s="731"/>
      <c r="D189" s="731"/>
      <c r="E189" s="731"/>
      <c r="F189" s="731"/>
      <c r="G189" s="732"/>
      <c r="H189" s="730"/>
      <c r="I189" s="731"/>
      <c r="J189" s="731"/>
      <c r="K189" s="731"/>
      <c r="L189" s="732"/>
    </row>
    <row r="190" spans="2:12" x14ac:dyDescent="0.25">
      <c r="B190" s="730"/>
      <c r="C190" s="731"/>
      <c r="D190" s="731"/>
      <c r="E190" s="731"/>
      <c r="F190" s="731"/>
      <c r="G190" s="732"/>
      <c r="H190" s="730"/>
      <c r="I190" s="731"/>
      <c r="J190" s="731"/>
      <c r="K190" s="731"/>
      <c r="L190" s="732"/>
    </row>
    <row r="191" spans="2:12" x14ac:dyDescent="0.25">
      <c r="B191" s="730"/>
      <c r="C191" s="731"/>
      <c r="D191" s="731"/>
      <c r="E191" s="731"/>
      <c r="F191" s="731"/>
      <c r="G191" s="732"/>
      <c r="H191" s="730"/>
      <c r="I191" s="731"/>
      <c r="J191" s="731"/>
      <c r="K191" s="731"/>
      <c r="L191" s="732"/>
    </row>
    <row r="192" spans="2:12" ht="15" customHeight="1" x14ac:dyDescent="0.25">
      <c r="B192" s="872">
        <v>56</v>
      </c>
      <c r="C192" s="873"/>
      <c r="D192" s="873"/>
      <c r="E192" s="873"/>
      <c r="F192" s="873"/>
      <c r="G192" s="874"/>
      <c r="H192" s="872">
        <v>57</v>
      </c>
      <c r="I192" s="873"/>
      <c r="J192" s="873"/>
      <c r="K192" s="873"/>
      <c r="L192" s="874"/>
    </row>
    <row r="193" spans="2:12" ht="15.75" thickBot="1" x14ac:dyDescent="0.3">
      <c r="B193" s="875"/>
      <c r="C193" s="876"/>
      <c r="D193" s="876"/>
      <c r="E193" s="876"/>
      <c r="F193" s="876"/>
      <c r="G193" s="877"/>
      <c r="H193" s="875"/>
      <c r="I193" s="876"/>
      <c r="J193" s="876"/>
      <c r="K193" s="876"/>
      <c r="L193" s="877"/>
    </row>
    <row r="194" spans="2:12" ht="14.25" customHeight="1" x14ac:dyDescent="0.25">
      <c r="B194" s="745" t="s">
        <v>536</v>
      </c>
      <c r="C194" s="746"/>
      <c r="D194" s="746"/>
      <c r="E194" s="746"/>
      <c r="F194" s="746"/>
      <c r="G194" s="747"/>
      <c r="H194" s="745"/>
      <c r="I194" s="746"/>
      <c r="J194" s="746"/>
      <c r="K194" s="746"/>
      <c r="L194" s="747"/>
    </row>
    <row r="195" spans="2:12" ht="103.5" customHeight="1" x14ac:dyDescent="0.25">
      <c r="B195" s="730"/>
      <c r="C195" s="731"/>
      <c r="D195" s="731"/>
      <c r="E195" s="731"/>
      <c r="F195" s="731"/>
      <c r="G195" s="732"/>
      <c r="H195" s="730"/>
      <c r="I195" s="731"/>
      <c r="J195" s="731"/>
      <c r="K195" s="731"/>
      <c r="L195" s="732"/>
    </row>
    <row r="196" spans="2:12" x14ac:dyDescent="0.25">
      <c r="B196" s="730"/>
      <c r="C196" s="731"/>
      <c r="D196" s="731"/>
      <c r="E196" s="731"/>
      <c r="F196" s="731"/>
      <c r="G196" s="732"/>
      <c r="H196" s="730"/>
      <c r="I196" s="731"/>
      <c r="J196" s="731"/>
      <c r="K196" s="731"/>
      <c r="L196" s="732"/>
    </row>
    <row r="197" spans="2:12" x14ac:dyDescent="0.25">
      <c r="B197" s="730"/>
      <c r="C197" s="731"/>
      <c r="D197" s="731"/>
      <c r="E197" s="731"/>
      <c r="F197" s="731"/>
      <c r="G197" s="732"/>
      <c r="H197" s="730"/>
      <c r="I197" s="731"/>
      <c r="J197" s="731"/>
      <c r="K197" s="731"/>
      <c r="L197" s="732"/>
    </row>
    <row r="198" spans="2:12" x14ac:dyDescent="0.25">
      <c r="B198" s="730"/>
      <c r="C198" s="731"/>
      <c r="D198" s="731"/>
      <c r="E198" s="731"/>
      <c r="F198" s="731"/>
      <c r="G198" s="732"/>
      <c r="H198" s="730"/>
      <c r="I198" s="731"/>
      <c r="J198" s="731"/>
      <c r="K198" s="731"/>
      <c r="L198" s="732"/>
    </row>
    <row r="199" spans="2:12" x14ac:dyDescent="0.25">
      <c r="B199" s="730"/>
      <c r="C199" s="731"/>
      <c r="D199" s="731"/>
      <c r="E199" s="731"/>
      <c r="F199" s="731"/>
      <c r="G199" s="732"/>
      <c r="H199" s="730"/>
      <c r="I199" s="731"/>
      <c r="J199" s="731"/>
      <c r="K199" s="731"/>
      <c r="L199" s="732"/>
    </row>
    <row r="200" spans="2:12" x14ac:dyDescent="0.25">
      <c r="B200" s="730"/>
      <c r="C200" s="731"/>
      <c r="D200" s="731"/>
      <c r="E200" s="731"/>
      <c r="F200" s="731"/>
      <c r="G200" s="732"/>
      <c r="H200" s="730"/>
      <c r="I200" s="731"/>
      <c r="J200" s="731"/>
      <c r="K200" s="731"/>
      <c r="L200" s="732"/>
    </row>
    <row r="201" spans="2:12" x14ac:dyDescent="0.25">
      <c r="B201" s="730"/>
      <c r="C201" s="731"/>
      <c r="D201" s="731"/>
      <c r="E201" s="731"/>
      <c r="F201" s="731"/>
      <c r="G201" s="732"/>
      <c r="H201" s="730"/>
      <c r="I201" s="731"/>
      <c r="J201" s="731"/>
      <c r="K201" s="731"/>
      <c r="L201" s="732"/>
    </row>
    <row r="202" spans="2:12" ht="15" customHeight="1" x14ac:dyDescent="0.25">
      <c r="B202" s="872">
        <v>58</v>
      </c>
      <c r="C202" s="873"/>
      <c r="D202" s="873"/>
      <c r="E202" s="873"/>
      <c r="F202" s="873"/>
      <c r="G202" s="874"/>
      <c r="H202" s="872">
        <v>59</v>
      </c>
      <c r="I202" s="873"/>
      <c r="J202" s="873"/>
      <c r="K202" s="873"/>
      <c r="L202" s="874"/>
    </row>
    <row r="203" spans="2:12" ht="15.75" thickBot="1" x14ac:dyDescent="0.3">
      <c r="B203" s="875"/>
      <c r="C203" s="876"/>
      <c r="D203" s="876"/>
      <c r="E203" s="876"/>
      <c r="F203" s="876"/>
      <c r="G203" s="877"/>
      <c r="H203" s="875"/>
      <c r="I203" s="876"/>
      <c r="J203" s="876"/>
      <c r="K203" s="876"/>
      <c r="L203" s="877"/>
    </row>
    <row r="204" spans="2:12" ht="14.25" customHeight="1" x14ac:dyDescent="0.25">
      <c r="B204" s="745" t="s">
        <v>536</v>
      </c>
      <c r="C204" s="746"/>
      <c r="D204" s="746"/>
      <c r="E204" s="746"/>
      <c r="F204" s="746"/>
      <c r="G204" s="747"/>
      <c r="H204" s="745"/>
      <c r="I204" s="746"/>
      <c r="J204" s="746"/>
      <c r="K204" s="746"/>
      <c r="L204" s="747"/>
    </row>
    <row r="205" spans="2:12" ht="103.5" customHeight="1" x14ac:dyDescent="0.25">
      <c r="B205" s="730"/>
      <c r="C205" s="731"/>
      <c r="D205" s="731"/>
      <c r="E205" s="731"/>
      <c r="F205" s="731"/>
      <c r="G205" s="732"/>
      <c r="H205" s="730"/>
      <c r="I205" s="731"/>
      <c r="J205" s="731"/>
      <c r="K205" s="731"/>
      <c r="L205" s="732"/>
    </row>
    <row r="206" spans="2:12" x14ac:dyDescent="0.25">
      <c r="B206" s="730"/>
      <c r="C206" s="731"/>
      <c r="D206" s="731"/>
      <c r="E206" s="731"/>
      <c r="F206" s="731"/>
      <c r="G206" s="732"/>
      <c r="H206" s="730"/>
      <c r="I206" s="731"/>
      <c r="J206" s="731"/>
      <c r="K206" s="731"/>
      <c r="L206" s="732"/>
    </row>
    <row r="207" spans="2:12" x14ac:dyDescent="0.25">
      <c r="B207" s="730"/>
      <c r="C207" s="731"/>
      <c r="D207" s="731"/>
      <c r="E207" s="731"/>
      <c r="F207" s="731"/>
      <c r="G207" s="732"/>
      <c r="H207" s="730"/>
      <c r="I207" s="731"/>
      <c r="J207" s="731"/>
      <c r="K207" s="731"/>
      <c r="L207" s="732"/>
    </row>
    <row r="208" spans="2:12" x14ac:dyDescent="0.25">
      <c r="B208" s="730"/>
      <c r="C208" s="731"/>
      <c r="D208" s="731"/>
      <c r="E208" s="731"/>
      <c r="F208" s="731"/>
      <c r="G208" s="732"/>
      <c r="H208" s="730"/>
      <c r="I208" s="731"/>
      <c r="J208" s="731"/>
      <c r="K208" s="731"/>
      <c r="L208" s="732"/>
    </row>
    <row r="209" spans="2:12" x14ac:dyDescent="0.25">
      <c r="B209" s="730"/>
      <c r="C209" s="731"/>
      <c r="D209" s="731"/>
      <c r="E209" s="731"/>
      <c r="F209" s="731"/>
      <c r="G209" s="732"/>
      <c r="H209" s="730"/>
      <c r="I209" s="731"/>
      <c r="J209" s="731"/>
      <c r="K209" s="731"/>
      <c r="L209" s="732"/>
    </row>
    <row r="210" spans="2:12" x14ac:dyDescent="0.25">
      <c r="B210" s="730"/>
      <c r="C210" s="731"/>
      <c r="D210" s="731"/>
      <c r="E210" s="731"/>
      <c r="F210" s="731"/>
      <c r="G210" s="732"/>
      <c r="H210" s="730"/>
      <c r="I210" s="731"/>
      <c r="J210" s="731"/>
      <c r="K210" s="731"/>
      <c r="L210" s="732"/>
    </row>
    <row r="211" spans="2:12" x14ac:dyDescent="0.25">
      <c r="B211" s="730"/>
      <c r="C211" s="731"/>
      <c r="D211" s="731"/>
      <c r="E211" s="731"/>
      <c r="F211" s="731"/>
      <c r="G211" s="732"/>
      <c r="H211" s="730"/>
      <c r="I211" s="731"/>
      <c r="J211" s="731"/>
      <c r="K211" s="731"/>
      <c r="L211" s="732"/>
    </row>
    <row r="212" spans="2:12" ht="15" customHeight="1" x14ac:dyDescent="0.25">
      <c r="B212" s="872">
        <v>60</v>
      </c>
      <c r="C212" s="873"/>
      <c r="D212" s="873"/>
      <c r="E212" s="873"/>
      <c r="F212" s="873"/>
      <c r="G212" s="874"/>
      <c r="H212" s="872">
        <v>61</v>
      </c>
      <c r="I212" s="873"/>
      <c r="J212" s="873"/>
      <c r="K212" s="873"/>
      <c r="L212" s="874"/>
    </row>
    <row r="213" spans="2:12" ht="15.75" thickBot="1" x14ac:dyDescent="0.3">
      <c r="B213" s="875"/>
      <c r="C213" s="876"/>
      <c r="D213" s="876"/>
      <c r="E213" s="876"/>
      <c r="F213" s="876"/>
      <c r="G213" s="877"/>
      <c r="H213" s="875"/>
      <c r="I213" s="876"/>
      <c r="J213" s="876"/>
      <c r="K213" s="876"/>
      <c r="L213" s="877"/>
    </row>
    <row r="214" spans="2:12" ht="128.25" customHeight="1" thickBot="1" x14ac:dyDescent="0.3">
      <c r="B214" s="882" t="s">
        <v>1245</v>
      </c>
      <c r="C214" s="883"/>
      <c r="D214" s="883"/>
      <c r="E214" s="883"/>
      <c r="F214" s="883"/>
      <c r="G214" s="883"/>
      <c r="H214" s="883"/>
      <c r="I214" s="883"/>
      <c r="J214" s="883"/>
      <c r="K214" s="883"/>
      <c r="L214" s="884"/>
    </row>
    <row r="215" spans="2:12" ht="14.25" customHeight="1" x14ac:dyDescent="0.25">
      <c r="B215" s="745" t="s">
        <v>536</v>
      </c>
      <c r="C215" s="746"/>
      <c r="D215" s="746"/>
      <c r="E215" s="746"/>
      <c r="F215" s="746"/>
      <c r="G215" s="747"/>
      <c r="H215" s="745"/>
      <c r="I215" s="746"/>
      <c r="J215" s="746"/>
      <c r="K215" s="746"/>
      <c r="L215" s="747"/>
    </row>
    <row r="216" spans="2:12" ht="103.5" customHeight="1" x14ac:dyDescent="0.25">
      <c r="B216" s="730"/>
      <c r="C216" s="731"/>
      <c r="D216" s="731"/>
      <c r="E216" s="731"/>
      <c r="F216" s="731"/>
      <c r="G216" s="732"/>
      <c r="H216" s="730"/>
      <c r="I216" s="731"/>
      <c r="J216" s="731"/>
      <c r="K216" s="731"/>
      <c r="L216" s="732"/>
    </row>
    <row r="217" spans="2:12" x14ac:dyDescent="0.25">
      <c r="B217" s="730"/>
      <c r="C217" s="731"/>
      <c r="D217" s="731"/>
      <c r="E217" s="731"/>
      <c r="F217" s="731"/>
      <c r="G217" s="732"/>
      <c r="H217" s="730"/>
      <c r="I217" s="731"/>
      <c r="J217" s="731"/>
      <c r="K217" s="731"/>
      <c r="L217" s="732"/>
    </row>
    <row r="218" spans="2:12" x14ac:dyDescent="0.25">
      <c r="B218" s="730"/>
      <c r="C218" s="731"/>
      <c r="D218" s="731"/>
      <c r="E218" s="731"/>
      <c r="F218" s="731"/>
      <c r="G218" s="732"/>
      <c r="H218" s="730"/>
      <c r="I218" s="731"/>
      <c r="J218" s="731"/>
      <c r="K218" s="731"/>
      <c r="L218" s="732"/>
    </row>
    <row r="219" spans="2:12" x14ac:dyDescent="0.25">
      <c r="B219" s="730"/>
      <c r="C219" s="731"/>
      <c r="D219" s="731"/>
      <c r="E219" s="731"/>
      <c r="F219" s="731"/>
      <c r="G219" s="732"/>
      <c r="H219" s="730"/>
      <c r="I219" s="731"/>
      <c r="J219" s="731"/>
      <c r="K219" s="731"/>
      <c r="L219" s="732"/>
    </row>
    <row r="220" spans="2:12" x14ac:dyDescent="0.25">
      <c r="B220" s="730"/>
      <c r="C220" s="731"/>
      <c r="D220" s="731"/>
      <c r="E220" s="731"/>
      <c r="F220" s="731"/>
      <c r="G220" s="732"/>
      <c r="H220" s="730"/>
      <c r="I220" s="731"/>
      <c r="J220" s="731"/>
      <c r="K220" s="731"/>
      <c r="L220" s="732"/>
    </row>
    <row r="221" spans="2:12" x14ac:dyDescent="0.25">
      <c r="B221" s="730"/>
      <c r="C221" s="731"/>
      <c r="D221" s="731"/>
      <c r="E221" s="731"/>
      <c r="F221" s="731"/>
      <c r="G221" s="732"/>
      <c r="H221" s="730"/>
      <c r="I221" s="731"/>
      <c r="J221" s="731"/>
      <c r="K221" s="731"/>
      <c r="L221" s="732"/>
    </row>
    <row r="222" spans="2:12" x14ac:dyDescent="0.25">
      <c r="B222" s="730"/>
      <c r="C222" s="731"/>
      <c r="D222" s="731"/>
      <c r="E222" s="731"/>
      <c r="F222" s="731"/>
      <c r="G222" s="732"/>
      <c r="H222" s="730"/>
      <c r="I222" s="731"/>
      <c r="J222" s="731"/>
      <c r="K222" s="731"/>
      <c r="L222" s="732"/>
    </row>
    <row r="223" spans="2:12" ht="15" customHeight="1" x14ac:dyDescent="0.25">
      <c r="B223" s="872">
        <v>62</v>
      </c>
      <c r="C223" s="873"/>
      <c r="D223" s="873"/>
      <c r="E223" s="873"/>
      <c r="F223" s="873"/>
      <c r="G223" s="874"/>
      <c r="H223" s="872">
        <v>63</v>
      </c>
      <c r="I223" s="873"/>
      <c r="J223" s="873"/>
      <c r="K223" s="873"/>
      <c r="L223" s="874"/>
    </row>
    <row r="224" spans="2:12" ht="28.5" customHeight="1" thickBot="1" x14ac:dyDescent="0.3">
      <c r="B224" s="875"/>
      <c r="C224" s="876"/>
      <c r="D224" s="876"/>
      <c r="E224" s="876"/>
      <c r="F224" s="876"/>
      <c r="G224" s="877"/>
      <c r="H224" s="875"/>
      <c r="I224" s="876"/>
      <c r="J224" s="876"/>
      <c r="K224" s="876"/>
      <c r="L224" s="877"/>
    </row>
    <row r="225" spans="2:12" ht="129" customHeight="1" thickBot="1" x14ac:dyDescent="0.3">
      <c r="B225" s="882" t="s">
        <v>1033</v>
      </c>
      <c r="C225" s="883"/>
      <c r="D225" s="883"/>
      <c r="E225" s="883"/>
      <c r="F225" s="883"/>
      <c r="G225" s="883"/>
      <c r="H225" s="883"/>
      <c r="I225" s="883"/>
      <c r="J225" s="883"/>
      <c r="K225" s="883"/>
      <c r="L225" s="884"/>
    </row>
    <row r="226" spans="2:12" ht="14.25" customHeight="1" x14ac:dyDescent="0.25">
      <c r="B226" s="745" t="s">
        <v>536</v>
      </c>
      <c r="C226" s="746"/>
      <c r="D226" s="746"/>
      <c r="E226" s="746"/>
      <c r="F226" s="746"/>
      <c r="G226" s="747"/>
      <c r="H226" s="745"/>
      <c r="I226" s="746"/>
      <c r="J226" s="746"/>
      <c r="K226" s="746"/>
      <c r="L226" s="747"/>
    </row>
    <row r="227" spans="2:12" ht="103.5" customHeight="1" x14ac:dyDescent="0.25">
      <c r="B227" s="730"/>
      <c r="C227" s="731"/>
      <c r="D227" s="731"/>
      <c r="E227" s="731"/>
      <c r="F227" s="731"/>
      <c r="G227" s="732"/>
      <c r="H227" s="730"/>
      <c r="I227" s="731"/>
      <c r="J227" s="731"/>
      <c r="K227" s="731"/>
      <c r="L227" s="732"/>
    </row>
    <row r="228" spans="2:12" x14ac:dyDescent="0.25">
      <c r="B228" s="730"/>
      <c r="C228" s="731"/>
      <c r="D228" s="731"/>
      <c r="E228" s="731"/>
      <c r="F228" s="731"/>
      <c r="G228" s="732"/>
      <c r="H228" s="730"/>
      <c r="I228" s="731"/>
      <c r="J228" s="731"/>
      <c r="K228" s="731"/>
      <c r="L228" s="732"/>
    </row>
    <row r="229" spans="2:12" x14ac:dyDescent="0.25">
      <c r="B229" s="730"/>
      <c r="C229" s="731"/>
      <c r="D229" s="731"/>
      <c r="E229" s="731"/>
      <c r="F229" s="731"/>
      <c r="G229" s="732"/>
      <c r="H229" s="730"/>
      <c r="I229" s="731"/>
      <c r="J229" s="731"/>
      <c r="K229" s="731"/>
      <c r="L229" s="732"/>
    </row>
    <row r="230" spans="2:12" x14ac:dyDescent="0.25">
      <c r="B230" s="730"/>
      <c r="C230" s="731"/>
      <c r="D230" s="731"/>
      <c r="E230" s="731"/>
      <c r="F230" s="731"/>
      <c r="G230" s="732"/>
      <c r="H230" s="730"/>
      <c r="I230" s="731"/>
      <c r="J230" s="731"/>
      <c r="K230" s="731"/>
      <c r="L230" s="732"/>
    </row>
    <row r="231" spans="2:12" x14ac:dyDescent="0.25">
      <c r="B231" s="730"/>
      <c r="C231" s="731"/>
      <c r="D231" s="731"/>
      <c r="E231" s="731"/>
      <c r="F231" s="731"/>
      <c r="G231" s="732"/>
      <c r="H231" s="730"/>
      <c r="I231" s="731"/>
      <c r="J231" s="731"/>
      <c r="K231" s="731"/>
      <c r="L231" s="732"/>
    </row>
    <row r="232" spans="2:12" x14ac:dyDescent="0.25">
      <c r="B232" s="730"/>
      <c r="C232" s="731"/>
      <c r="D232" s="731"/>
      <c r="E232" s="731"/>
      <c r="F232" s="731"/>
      <c r="G232" s="732"/>
      <c r="H232" s="730"/>
      <c r="I232" s="731"/>
      <c r="J232" s="731"/>
      <c r="K232" s="731"/>
      <c r="L232" s="732"/>
    </row>
    <row r="233" spans="2:12" x14ac:dyDescent="0.25">
      <c r="B233" s="730"/>
      <c r="C233" s="731"/>
      <c r="D233" s="731"/>
      <c r="E233" s="731"/>
      <c r="F233" s="731"/>
      <c r="G233" s="732"/>
      <c r="H233" s="730"/>
      <c r="I233" s="731"/>
      <c r="J233" s="731"/>
      <c r="K233" s="731"/>
      <c r="L233" s="732"/>
    </row>
    <row r="234" spans="2:12" ht="15" customHeight="1" x14ac:dyDescent="0.25">
      <c r="B234" s="872">
        <v>64</v>
      </c>
      <c r="C234" s="873"/>
      <c r="D234" s="873"/>
      <c r="E234" s="873"/>
      <c r="F234" s="873"/>
      <c r="G234" s="874"/>
      <c r="H234" s="872">
        <v>65</v>
      </c>
      <c r="I234" s="873"/>
      <c r="J234" s="873"/>
      <c r="K234" s="873"/>
      <c r="L234" s="874"/>
    </row>
    <row r="235" spans="2:12" ht="28.5" customHeight="1" thickBot="1" x14ac:dyDescent="0.3">
      <c r="B235" s="875"/>
      <c r="C235" s="876"/>
      <c r="D235" s="876"/>
      <c r="E235" s="876"/>
      <c r="F235" s="876"/>
      <c r="G235" s="877"/>
      <c r="H235" s="875"/>
      <c r="I235" s="876"/>
      <c r="J235" s="876"/>
      <c r="K235" s="876"/>
      <c r="L235" s="877"/>
    </row>
    <row r="236" spans="2:12" ht="14.25" customHeight="1" x14ac:dyDescent="0.25">
      <c r="B236" s="745" t="s">
        <v>536</v>
      </c>
      <c r="C236" s="746"/>
      <c r="D236" s="746"/>
      <c r="E236" s="746"/>
      <c r="F236" s="746"/>
      <c r="G236" s="747"/>
      <c r="H236" s="745"/>
      <c r="I236" s="746"/>
      <c r="J236" s="746"/>
      <c r="K236" s="746"/>
      <c r="L236" s="747"/>
    </row>
    <row r="237" spans="2:12" ht="103.5" customHeight="1" x14ac:dyDescent="0.25">
      <c r="B237" s="730"/>
      <c r="C237" s="731"/>
      <c r="D237" s="731"/>
      <c r="E237" s="731"/>
      <c r="F237" s="731"/>
      <c r="G237" s="732"/>
      <c r="H237" s="730"/>
      <c r="I237" s="731"/>
      <c r="J237" s="731"/>
      <c r="K237" s="731"/>
      <c r="L237" s="732"/>
    </row>
    <row r="238" spans="2:12" x14ac:dyDescent="0.25">
      <c r="B238" s="730"/>
      <c r="C238" s="731"/>
      <c r="D238" s="731"/>
      <c r="E238" s="731"/>
      <c r="F238" s="731"/>
      <c r="G238" s="732"/>
      <c r="H238" s="730"/>
      <c r="I238" s="731"/>
      <c r="J238" s="731"/>
      <c r="K238" s="731"/>
      <c r="L238" s="732"/>
    </row>
    <row r="239" spans="2:12" x14ac:dyDescent="0.25">
      <c r="B239" s="730"/>
      <c r="C239" s="731"/>
      <c r="D239" s="731"/>
      <c r="E239" s="731"/>
      <c r="F239" s="731"/>
      <c r="G239" s="732"/>
      <c r="H239" s="730"/>
      <c r="I239" s="731"/>
      <c r="J239" s="731"/>
      <c r="K239" s="731"/>
      <c r="L239" s="732"/>
    </row>
    <row r="240" spans="2:12" x14ac:dyDescent="0.25">
      <c r="B240" s="730"/>
      <c r="C240" s="731"/>
      <c r="D240" s="731"/>
      <c r="E240" s="731"/>
      <c r="F240" s="731"/>
      <c r="G240" s="732"/>
      <c r="H240" s="730"/>
      <c r="I240" s="731"/>
      <c r="J240" s="731"/>
      <c r="K240" s="731"/>
      <c r="L240" s="732"/>
    </row>
    <row r="241" spans="2:12" x14ac:dyDescent="0.25">
      <c r="B241" s="730"/>
      <c r="C241" s="731"/>
      <c r="D241" s="731"/>
      <c r="E241" s="731"/>
      <c r="F241" s="731"/>
      <c r="G241" s="732"/>
      <c r="H241" s="730"/>
      <c r="I241" s="731"/>
      <c r="J241" s="731"/>
      <c r="K241" s="731"/>
      <c r="L241" s="732"/>
    </row>
    <row r="242" spans="2:12" x14ac:dyDescent="0.25">
      <c r="B242" s="730"/>
      <c r="C242" s="731"/>
      <c r="D242" s="731"/>
      <c r="E242" s="731"/>
      <c r="F242" s="731"/>
      <c r="G242" s="732"/>
      <c r="H242" s="730"/>
      <c r="I242" s="731"/>
      <c r="J242" s="731"/>
      <c r="K242" s="731"/>
      <c r="L242" s="732"/>
    </row>
    <row r="243" spans="2:12" x14ac:dyDescent="0.25">
      <c r="B243" s="730"/>
      <c r="C243" s="731"/>
      <c r="D243" s="731"/>
      <c r="E243" s="731"/>
      <c r="F243" s="731"/>
      <c r="G243" s="732"/>
      <c r="H243" s="730"/>
      <c r="I243" s="731"/>
      <c r="J243" s="731"/>
      <c r="K243" s="731"/>
      <c r="L243" s="732"/>
    </row>
    <row r="244" spans="2:12" ht="15" customHeight="1" x14ac:dyDescent="0.25">
      <c r="B244" s="872">
        <v>66</v>
      </c>
      <c r="C244" s="873"/>
      <c r="D244" s="873"/>
      <c r="E244" s="873"/>
      <c r="F244" s="873"/>
      <c r="G244" s="874"/>
      <c r="H244" s="872">
        <v>67</v>
      </c>
      <c r="I244" s="873"/>
      <c r="J244" s="873"/>
      <c r="K244" s="873"/>
      <c r="L244" s="874"/>
    </row>
    <row r="245" spans="2:12" ht="28.5" customHeight="1" thickBot="1" x14ac:dyDescent="0.3">
      <c r="B245" s="875"/>
      <c r="C245" s="876"/>
      <c r="D245" s="876"/>
      <c r="E245" s="876"/>
      <c r="F245" s="876"/>
      <c r="G245" s="877"/>
      <c r="H245" s="875"/>
      <c r="I245" s="876"/>
      <c r="J245" s="876"/>
      <c r="K245" s="876"/>
      <c r="L245" s="877"/>
    </row>
    <row r="246" spans="2:12" ht="39.75" customHeight="1" thickBot="1" x14ac:dyDescent="0.3">
      <c r="B246" s="885" t="s">
        <v>1246</v>
      </c>
      <c r="C246" s="886"/>
      <c r="D246" s="886"/>
      <c r="E246" s="886"/>
      <c r="F246" s="886"/>
      <c r="G246" s="886"/>
      <c r="H246" s="886"/>
      <c r="I246" s="886"/>
      <c r="J246" s="886"/>
      <c r="K246" s="886"/>
      <c r="L246" s="887"/>
    </row>
    <row r="247" spans="2:12" ht="14.25" customHeight="1" x14ac:dyDescent="0.25">
      <c r="B247" s="745" t="s">
        <v>536</v>
      </c>
      <c r="C247" s="746"/>
      <c r="D247" s="746"/>
      <c r="E247" s="746"/>
      <c r="F247" s="746"/>
      <c r="G247" s="747"/>
      <c r="H247" s="745" t="s">
        <v>537</v>
      </c>
      <c r="I247" s="746"/>
      <c r="J247" s="746"/>
      <c r="K247" s="746"/>
      <c r="L247" s="747"/>
    </row>
    <row r="248" spans="2:12" ht="103.5" customHeight="1" x14ac:dyDescent="0.25">
      <c r="B248" s="730"/>
      <c r="C248" s="731"/>
      <c r="D248" s="731"/>
      <c r="E248" s="731"/>
      <c r="F248" s="731"/>
      <c r="G248" s="732"/>
      <c r="H248" s="730"/>
      <c r="I248" s="731"/>
      <c r="J248" s="731"/>
      <c r="K248" s="731"/>
      <c r="L248" s="732"/>
    </row>
    <row r="249" spans="2:12" x14ac:dyDescent="0.25">
      <c r="B249" s="730"/>
      <c r="C249" s="731"/>
      <c r="D249" s="731"/>
      <c r="E249" s="731"/>
      <c r="F249" s="731"/>
      <c r="G249" s="732"/>
      <c r="H249" s="730"/>
      <c r="I249" s="731"/>
      <c r="J249" s="731"/>
      <c r="K249" s="731"/>
      <c r="L249" s="732"/>
    </row>
    <row r="250" spans="2:12" x14ac:dyDescent="0.25">
      <c r="B250" s="730"/>
      <c r="C250" s="731"/>
      <c r="D250" s="731"/>
      <c r="E250" s="731"/>
      <c r="F250" s="731"/>
      <c r="G250" s="732"/>
      <c r="H250" s="730"/>
      <c r="I250" s="731"/>
      <c r="J250" s="731"/>
      <c r="K250" s="731"/>
      <c r="L250" s="732"/>
    </row>
    <row r="251" spans="2:12" x14ac:dyDescent="0.25">
      <c r="B251" s="730"/>
      <c r="C251" s="731"/>
      <c r="D251" s="731"/>
      <c r="E251" s="731"/>
      <c r="F251" s="731"/>
      <c r="G251" s="732"/>
      <c r="H251" s="730"/>
      <c r="I251" s="731"/>
      <c r="J251" s="731"/>
      <c r="K251" s="731"/>
      <c r="L251" s="732"/>
    </row>
    <row r="252" spans="2:12" x14ac:dyDescent="0.25">
      <c r="B252" s="730"/>
      <c r="C252" s="731"/>
      <c r="D252" s="731"/>
      <c r="E252" s="731"/>
      <c r="F252" s="731"/>
      <c r="G252" s="732"/>
      <c r="H252" s="730"/>
      <c r="I252" s="731"/>
      <c r="J252" s="731"/>
      <c r="K252" s="731"/>
      <c r="L252" s="732"/>
    </row>
    <row r="253" spans="2:12" x14ac:dyDescent="0.25">
      <c r="B253" s="730"/>
      <c r="C253" s="731"/>
      <c r="D253" s="731"/>
      <c r="E253" s="731"/>
      <c r="F253" s="731"/>
      <c r="G253" s="732"/>
      <c r="H253" s="730"/>
      <c r="I253" s="731"/>
      <c r="J253" s="731"/>
      <c r="K253" s="731"/>
      <c r="L253" s="732"/>
    </row>
    <row r="254" spans="2:12" x14ac:dyDescent="0.25">
      <c r="B254" s="730"/>
      <c r="C254" s="731"/>
      <c r="D254" s="731"/>
      <c r="E254" s="731"/>
      <c r="F254" s="731"/>
      <c r="G254" s="732"/>
      <c r="H254" s="730"/>
      <c r="I254" s="731"/>
      <c r="J254" s="731"/>
      <c r="K254" s="731"/>
      <c r="L254" s="732"/>
    </row>
    <row r="255" spans="2:12" ht="15" customHeight="1" x14ac:dyDescent="0.25">
      <c r="B255" s="872">
        <v>68</v>
      </c>
      <c r="C255" s="873"/>
      <c r="D255" s="873"/>
      <c r="E255" s="873"/>
      <c r="F255" s="873"/>
      <c r="G255" s="874"/>
      <c r="H255" s="872">
        <v>69</v>
      </c>
      <c r="I255" s="873"/>
      <c r="J255" s="873"/>
      <c r="K255" s="873"/>
      <c r="L255" s="874"/>
    </row>
    <row r="256" spans="2:12" ht="15.75" thickBot="1" x14ac:dyDescent="0.3">
      <c r="B256" s="875"/>
      <c r="C256" s="876"/>
      <c r="D256" s="876"/>
      <c r="E256" s="876"/>
      <c r="F256" s="876"/>
      <c r="G256" s="877"/>
      <c r="H256" s="875"/>
      <c r="I256" s="876"/>
      <c r="J256" s="876"/>
      <c r="K256" s="876"/>
      <c r="L256" s="877"/>
    </row>
    <row r="257" spans="2:12" ht="14.25" customHeight="1" x14ac:dyDescent="0.25">
      <c r="B257" s="745" t="s">
        <v>536</v>
      </c>
      <c r="C257" s="746"/>
      <c r="D257" s="746"/>
      <c r="E257" s="746"/>
      <c r="F257" s="746"/>
      <c r="G257" s="747"/>
      <c r="H257" s="745" t="s">
        <v>537</v>
      </c>
      <c r="I257" s="746"/>
      <c r="J257" s="746"/>
      <c r="K257" s="746"/>
      <c r="L257" s="747"/>
    </row>
    <row r="258" spans="2:12" ht="103.5" customHeight="1" x14ac:dyDescent="0.25">
      <c r="B258" s="730"/>
      <c r="C258" s="731"/>
      <c r="D258" s="731"/>
      <c r="E258" s="731"/>
      <c r="F258" s="731"/>
      <c r="G258" s="732"/>
      <c r="H258" s="730"/>
      <c r="I258" s="731"/>
      <c r="J258" s="731"/>
      <c r="K258" s="731"/>
      <c r="L258" s="732"/>
    </row>
    <row r="259" spans="2:12" x14ac:dyDescent="0.25">
      <c r="B259" s="730"/>
      <c r="C259" s="731"/>
      <c r="D259" s="731"/>
      <c r="E259" s="731"/>
      <c r="F259" s="731"/>
      <c r="G259" s="732"/>
      <c r="H259" s="730"/>
      <c r="I259" s="731"/>
      <c r="J259" s="731"/>
      <c r="K259" s="731"/>
      <c r="L259" s="732"/>
    </row>
    <row r="260" spans="2:12" x14ac:dyDescent="0.25">
      <c r="B260" s="730"/>
      <c r="C260" s="731"/>
      <c r="D260" s="731"/>
      <c r="E260" s="731"/>
      <c r="F260" s="731"/>
      <c r="G260" s="732"/>
      <c r="H260" s="730"/>
      <c r="I260" s="731"/>
      <c r="J260" s="731"/>
      <c r="K260" s="731"/>
      <c r="L260" s="732"/>
    </row>
    <row r="261" spans="2:12" x14ac:dyDescent="0.25">
      <c r="B261" s="730"/>
      <c r="C261" s="731"/>
      <c r="D261" s="731"/>
      <c r="E261" s="731"/>
      <c r="F261" s="731"/>
      <c r="G261" s="732"/>
      <c r="H261" s="730"/>
      <c r="I261" s="731"/>
      <c r="J261" s="731"/>
      <c r="K261" s="731"/>
      <c r="L261" s="732"/>
    </row>
    <row r="262" spans="2:12" x14ac:dyDescent="0.25">
      <c r="B262" s="730"/>
      <c r="C262" s="731"/>
      <c r="D262" s="731"/>
      <c r="E262" s="731"/>
      <c r="F262" s="731"/>
      <c r="G262" s="732"/>
      <c r="H262" s="730"/>
      <c r="I262" s="731"/>
      <c r="J262" s="731"/>
      <c r="K262" s="731"/>
      <c r="L262" s="732"/>
    </row>
    <row r="263" spans="2:12" x14ac:dyDescent="0.25">
      <c r="B263" s="730"/>
      <c r="C263" s="731"/>
      <c r="D263" s="731"/>
      <c r="E263" s="731"/>
      <c r="F263" s="731"/>
      <c r="G263" s="732"/>
      <c r="H263" s="730"/>
      <c r="I263" s="731"/>
      <c r="J263" s="731"/>
      <c r="K263" s="731"/>
      <c r="L263" s="732"/>
    </row>
    <row r="264" spans="2:12" x14ac:dyDescent="0.25">
      <c r="B264" s="730"/>
      <c r="C264" s="731"/>
      <c r="D264" s="731"/>
      <c r="E264" s="731"/>
      <c r="F264" s="731"/>
      <c r="G264" s="732"/>
      <c r="H264" s="730"/>
      <c r="I264" s="731"/>
      <c r="J264" s="731"/>
      <c r="K264" s="731"/>
      <c r="L264" s="732"/>
    </row>
    <row r="265" spans="2:12" ht="15" customHeight="1" x14ac:dyDescent="0.25">
      <c r="B265" s="872">
        <v>70</v>
      </c>
      <c r="C265" s="873"/>
      <c r="D265" s="873"/>
      <c r="E265" s="873"/>
      <c r="F265" s="873"/>
      <c r="G265" s="874"/>
      <c r="H265" s="872">
        <v>71</v>
      </c>
      <c r="I265" s="873"/>
      <c r="J265" s="873"/>
      <c r="K265" s="873"/>
      <c r="L265" s="874"/>
    </row>
    <row r="266" spans="2:12" ht="15.75" thickBot="1" x14ac:dyDescent="0.3">
      <c r="B266" s="875"/>
      <c r="C266" s="876"/>
      <c r="D266" s="876"/>
      <c r="E266" s="876"/>
      <c r="F266" s="876"/>
      <c r="G266" s="877"/>
      <c r="H266" s="875"/>
      <c r="I266" s="876"/>
      <c r="J266" s="876"/>
      <c r="K266" s="876"/>
      <c r="L266" s="877"/>
    </row>
    <row r="267" spans="2:12" ht="14.25" customHeight="1" x14ac:dyDescent="0.25">
      <c r="B267" s="745" t="s">
        <v>536</v>
      </c>
      <c r="C267" s="746"/>
      <c r="D267" s="746"/>
      <c r="E267" s="746"/>
      <c r="F267" s="746"/>
      <c r="G267" s="747"/>
      <c r="H267" s="745" t="s">
        <v>537</v>
      </c>
      <c r="I267" s="746"/>
      <c r="J267" s="746"/>
      <c r="K267" s="746"/>
      <c r="L267" s="747"/>
    </row>
    <row r="268" spans="2:12" ht="103.5" customHeight="1" x14ac:dyDescent="0.25">
      <c r="B268" s="730"/>
      <c r="C268" s="731"/>
      <c r="D268" s="731"/>
      <c r="E268" s="731"/>
      <c r="F268" s="731"/>
      <c r="G268" s="732"/>
      <c r="H268" s="730"/>
      <c r="I268" s="731"/>
      <c r="J268" s="731"/>
      <c r="K268" s="731"/>
      <c r="L268" s="732"/>
    </row>
    <row r="269" spans="2:12" x14ac:dyDescent="0.25">
      <c r="B269" s="730"/>
      <c r="C269" s="731"/>
      <c r="D269" s="731"/>
      <c r="E269" s="731"/>
      <c r="F269" s="731"/>
      <c r="G269" s="732"/>
      <c r="H269" s="730"/>
      <c r="I269" s="731"/>
      <c r="J269" s="731"/>
      <c r="K269" s="731"/>
      <c r="L269" s="732"/>
    </row>
    <row r="270" spans="2:12" x14ac:dyDescent="0.25">
      <c r="B270" s="730"/>
      <c r="C270" s="731"/>
      <c r="D270" s="731"/>
      <c r="E270" s="731"/>
      <c r="F270" s="731"/>
      <c r="G270" s="732"/>
      <c r="H270" s="730"/>
      <c r="I270" s="731"/>
      <c r="J270" s="731"/>
      <c r="K270" s="731"/>
      <c r="L270" s="732"/>
    </row>
    <row r="271" spans="2:12" x14ac:dyDescent="0.25">
      <c r="B271" s="730"/>
      <c r="C271" s="731"/>
      <c r="D271" s="731"/>
      <c r="E271" s="731"/>
      <c r="F271" s="731"/>
      <c r="G271" s="732"/>
      <c r="H271" s="730"/>
      <c r="I271" s="731"/>
      <c r="J271" s="731"/>
      <c r="K271" s="731"/>
      <c r="L271" s="732"/>
    </row>
    <row r="272" spans="2:12" x14ac:dyDescent="0.25">
      <c r="B272" s="730"/>
      <c r="C272" s="731"/>
      <c r="D272" s="731"/>
      <c r="E272" s="731"/>
      <c r="F272" s="731"/>
      <c r="G272" s="732"/>
      <c r="H272" s="730"/>
      <c r="I272" s="731"/>
      <c r="J272" s="731"/>
      <c r="K272" s="731"/>
      <c r="L272" s="732"/>
    </row>
    <row r="273" spans="2:12" x14ac:dyDescent="0.25">
      <c r="B273" s="730"/>
      <c r="C273" s="731"/>
      <c r="D273" s="731"/>
      <c r="E273" s="731"/>
      <c r="F273" s="731"/>
      <c r="G273" s="732"/>
      <c r="H273" s="730"/>
      <c r="I273" s="731"/>
      <c r="J273" s="731"/>
      <c r="K273" s="731"/>
      <c r="L273" s="732"/>
    </row>
    <row r="274" spans="2:12" x14ac:dyDescent="0.25">
      <c r="B274" s="730"/>
      <c r="C274" s="731"/>
      <c r="D274" s="731"/>
      <c r="E274" s="731"/>
      <c r="F274" s="731"/>
      <c r="G274" s="732"/>
      <c r="H274" s="730"/>
      <c r="I274" s="731"/>
      <c r="J274" s="731"/>
      <c r="K274" s="731"/>
      <c r="L274" s="732"/>
    </row>
    <row r="275" spans="2:12" ht="15" customHeight="1" x14ac:dyDescent="0.25">
      <c r="B275" s="872">
        <v>72</v>
      </c>
      <c r="C275" s="873"/>
      <c r="D275" s="873"/>
      <c r="E275" s="873"/>
      <c r="F275" s="873"/>
      <c r="G275" s="874"/>
      <c r="H275" s="872">
        <v>73</v>
      </c>
      <c r="I275" s="873"/>
      <c r="J275" s="873"/>
      <c r="K275" s="873"/>
      <c r="L275" s="874"/>
    </row>
    <row r="276" spans="2:12" ht="15.75" thickBot="1" x14ac:dyDescent="0.3">
      <c r="B276" s="875"/>
      <c r="C276" s="876"/>
      <c r="D276" s="876"/>
      <c r="E276" s="876"/>
      <c r="F276" s="876"/>
      <c r="G276" s="877"/>
      <c r="H276" s="875"/>
      <c r="I276" s="876"/>
      <c r="J276" s="876"/>
      <c r="K276" s="876"/>
      <c r="L276" s="877"/>
    </row>
    <row r="277" spans="2:12" ht="14.25" customHeight="1" x14ac:dyDescent="0.25">
      <c r="B277" s="745" t="s">
        <v>536</v>
      </c>
      <c r="C277" s="746"/>
      <c r="D277" s="746"/>
      <c r="E277" s="746"/>
      <c r="F277" s="746"/>
      <c r="G277" s="747"/>
      <c r="H277" s="745" t="s">
        <v>537</v>
      </c>
      <c r="I277" s="746"/>
      <c r="J277" s="746"/>
      <c r="K277" s="746"/>
      <c r="L277" s="747"/>
    </row>
    <row r="278" spans="2:12" ht="103.5" customHeight="1" x14ac:dyDescent="0.25">
      <c r="B278" s="730"/>
      <c r="C278" s="731"/>
      <c r="D278" s="731"/>
      <c r="E278" s="731"/>
      <c r="F278" s="731"/>
      <c r="G278" s="732"/>
      <c r="H278" s="730"/>
      <c r="I278" s="731"/>
      <c r="J278" s="731"/>
      <c r="K278" s="731"/>
      <c r="L278" s="732"/>
    </row>
    <row r="279" spans="2:12" x14ac:dyDescent="0.25">
      <c r="B279" s="730"/>
      <c r="C279" s="731"/>
      <c r="D279" s="731"/>
      <c r="E279" s="731"/>
      <c r="F279" s="731"/>
      <c r="G279" s="732"/>
      <c r="H279" s="730"/>
      <c r="I279" s="731"/>
      <c r="J279" s="731"/>
      <c r="K279" s="731"/>
      <c r="L279" s="732"/>
    </row>
    <row r="280" spans="2:12" x14ac:dyDescent="0.25">
      <c r="B280" s="730"/>
      <c r="C280" s="731"/>
      <c r="D280" s="731"/>
      <c r="E280" s="731"/>
      <c r="F280" s="731"/>
      <c r="G280" s="732"/>
      <c r="H280" s="730"/>
      <c r="I280" s="731"/>
      <c r="J280" s="731"/>
      <c r="K280" s="731"/>
      <c r="L280" s="732"/>
    </row>
    <row r="281" spans="2:12" x14ac:dyDescent="0.25">
      <c r="B281" s="730"/>
      <c r="C281" s="731"/>
      <c r="D281" s="731"/>
      <c r="E281" s="731"/>
      <c r="F281" s="731"/>
      <c r="G281" s="732"/>
      <c r="H281" s="730"/>
      <c r="I281" s="731"/>
      <c r="J281" s="731"/>
      <c r="K281" s="731"/>
      <c r="L281" s="732"/>
    </row>
    <row r="282" spans="2:12" x14ac:dyDescent="0.25">
      <c r="B282" s="730"/>
      <c r="C282" s="731"/>
      <c r="D282" s="731"/>
      <c r="E282" s="731"/>
      <c r="F282" s="731"/>
      <c r="G282" s="732"/>
      <c r="H282" s="730"/>
      <c r="I282" s="731"/>
      <c r="J282" s="731"/>
      <c r="K282" s="731"/>
      <c r="L282" s="732"/>
    </row>
    <row r="283" spans="2:12" x14ac:dyDescent="0.25">
      <c r="B283" s="730"/>
      <c r="C283" s="731"/>
      <c r="D283" s="731"/>
      <c r="E283" s="731"/>
      <c r="F283" s="731"/>
      <c r="G283" s="732"/>
      <c r="H283" s="730"/>
      <c r="I283" s="731"/>
      <c r="J283" s="731"/>
      <c r="K283" s="731"/>
      <c r="L283" s="732"/>
    </row>
    <row r="284" spans="2:12" x14ac:dyDescent="0.25">
      <c r="B284" s="730"/>
      <c r="C284" s="731"/>
      <c r="D284" s="731"/>
      <c r="E284" s="731"/>
      <c r="F284" s="731"/>
      <c r="G284" s="732"/>
      <c r="H284" s="730"/>
      <c r="I284" s="731"/>
      <c r="J284" s="731"/>
      <c r="K284" s="731"/>
      <c r="L284" s="732"/>
    </row>
    <row r="285" spans="2:12" ht="15" customHeight="1" x14ac:dyDescent="0.25">
      <c r="B285" s="872">
        <v>74</v>
      </c>
      <c r="C285" s="873"/>
      <c r="D285" s="873"/>
      <c r="E285" s="873"/>
      <c r="F285" s="873"/>
      <c r="G285" s="874"/>
      <c r="H285" s="872">
        <v>75</v>
      </c>
      <c r="I285" s="873"/>
      <c r="J285" s="873"/>
      <c r="K285" s="873"/>
      <c r="L285" s="874"/>
    </row>
    <row r="286" spans="2:12" ht="15.75" thickBot="1" x14ac:dyDescent="0.3">
      <c r="B286" s="875"/>
      <c r="C286" s="876"/>
      <c r="D286" s="876"/>
      <c r="E286" s="876"/>
      <c r="F286" s="876"/>
      <c r="G286" s="877"/>
      <c r="H286" s="875"/>
      <c r="I286" s="876"/>
      <c r="J286" s="876"/>
      <c r="K286" s="876"/>
      <c r="L286" s="877"/>
    </row>
    <row r="287" spans="2:12" ht="168.75" customHeight="1" thickBot="1" x14ac:dyDescent="0.3">
      <c r="B287" s="882" t="s">
        <v>1247</v>
      </c>
      <c r="C287" s="883"/>
      <c r="D287" s="883"/>
      <c r="E287" s="883"/>
      <c r="F287" s="883"/>
      <c r="G287" s="883"/>
      <c r="H287" s="883"/>
      <c r="I287" s="883"/>
      <c r="J287" s="883"/>
      <c r="K287" s="883"/>
      <c r="L287" s="884"/>
    </row>
    <row r="288" spans="2:12" ht="14.25" customHeight="1" x14ac:dyDescent="0.25">
      <c r="B288" s="745" t="s">
        <v>536</v>
      </c>
      <c r="C288" s="746"/>
      <c r="D288" s="746"/>
      <c r="E288" s="746"/>
      <c r="F288" s="746"/>
      <c r="G288" s="747"/>
      <c r="H288" s="745" t="s">
        <v>537</v>
      </c>
      <c r="I288" s="746"/>
      <c r="J288" s="746"/>
      <c r="K288" s="746"/>
      <c r="L288" s="747"/>
    </row>
    <row r="289" spans="2:12" ht="103.5" customHeight="1" x14ac:dyDescent="0.25">
      <c r="B289" s="730"/>
      <c r="C289" s="731"/>
      <c r="D289" s="731"/>
      <c r="E289" s="731"/>
      <c r="F289" s="731"/>
      <c r="G289" s="732"/>
      <c r="H289" s="730"/>
      <c r="I289" s="731"/>
      <c r="J289" s="731"/>
      <c r="K289" s="731"/>
      <c r="L289" s="732"/>
    </row>
    <row r="290" spans="2:12" x14ac:dyDescent="0.25">
      <c r="B290" s="730"/>
      <c r="C290" s="731"/>
      <c r="D290" s="731"/>
      <c r="E290" s="731"/>
      <c r="F290" s="731"/>
      <c r="G290" s="732"/>
      <c r="H290" s="730"/>
      <c r="I290" s="731"/>
      <c r="J290" s="731"/>
      <c r="K290" s="731"/>
      <c r="L290" s="732"/>
    </row>
    <row r="291" spans="2:12" x14ac:dyDescent="0.25">
      <c r="B291" s="730"/>
      <c r="C291" s="731"/>
      <c r="D291" s="731"/>
      <c r="E291" s="731"/>
      <c r="F291" s="731"/>
      <c r="G291" s="732"/>
      <c r="H291" s="730"/>
      <c r="I291" s="731"/>
      <c r="J291" s="731"/>
      <c r="K291" s="731"/>
      <c r="L291" s="732"/>
    </row>
    <row r="292" spans="2:12" x14ac:dyDescent="0.25">
      <c r="B292" s="730"/>
      <c r="C292" s="731"/>
      <c r="D292" s="731"/>
      <c r="E292" s="731"/>
      <c r="F292" s="731"/>
      <c r="G292" s="732"/>
      <c r="H292" s="730"/>
      <c r="I292" s="731"/>
      <c r="J292" s="731"/>
      <c r="K292" s="731"/>
      <c r="L292" s="732"/>
    </row>
    <row r="293" spans="2:12" x14ac:dyDescent="0.25">
      <c r="B293" s="730"/>
      <c r="C293" s="731"/>
      <c r="D293" s="731"/>
      <c r="E293" s="731"/>
      <c r="F293" s="731"/>
      <c r="G293" s="732"/>
      <c r="H293" s="730"/>
      <c r="I293" s="731"/>
      <c r="J293" s="731"/>
      <c r="K293" s="731"/>
      <c r="L293" s="732"/>
    </row>
    <row r="294" spans="2:12" x14ac:dyDescent="0.25">
      <c r="B294" s="730"/>
      <c r="C294" s="731"/>
      <c r="D294" s="731"/>
      <c r="E294" s="731"/>
      <c r="F294" s="731"/>
      <c r="G294" s="732"/>
      <c r="H294" s="730"/>
      <c r="I294" s="731"/>
      <c r="J294" s="731"/>
      <c r="K294" s="731"/>
      <c r="L294" s="732"/>
    </row>
    <row r="295" spans="2:12" x14ac:dyDescent="0.25">
      <c r="B295" s="730"/>
      <c r="C295" s="731"/>
      <c r="D295" s="731"/>
      <c r="E295" s="731"/>
      <c r="F295" s="731"/>
      <c r="G295" s="732"/>
      <c r="H295" s="730"/>
      <c r="I295" s="731"/>
      <c r="J295" s="731"/>
      <c r="K295" s="731"/>
      <c r="L295" s="732"/>
    </row>
    <row r="296" spans="2:12" ht="15" customHeight="1" x14ac:dyDescent="0.25">
      <c r="B296" s="872">
        <v>76</v>
      </c>
      <c r="C296" s="873"/>
      <c r="D296" s="873"/>
      <c r="E296" s="873"/>
      <c r="F296" s="873"/>
      <c r="G296" s="874"/>
      <c r="H296" s="872">
        <v>77</v>
      </c>
      <c r="I296" s="873"/>
      <c r="J296" s="873"/>
      <c r="K296" s="873"/>
      <c r="L296" s="874"/>
    </row>
    <row r="297" spans="2:12" ht="15.75" thickBot="1" x14ac:dyDescent="0.3">
      <c r="B297" s="875"/>
      <c r="C297" s="876"/>
      <c r="D297" s="876"/>
      <c r="E297" s="876"/>
      <c r="F297" s="876"/>
      <c r="G297" s="877"/>
      <c r="H297" s="875"/>
      <c r="I297" s="876"/>
      <c r="J297" s="876"/>
      <c r="K297" s="876"/>
      <c r="L297" s="877"/>
    </row>
    <row r="298" spans="2:12" ht="14.25" customHeight="1" x14ac:dyDescent="0.25">
      <c r="B298" s="745" t="s">
        <v>536</v>
      </c>
      <c r="C298" s="746"/>
      <c r="D298" s="746"/>
      <c r="E298" s="746"/>
      <c r="F298" s="746"/>
      <c r="G298" s="747"/>
      <c r="H298" s="745" t="s">
        <v>537</v>
      </c>
      <c r="I298" s="746"/>
      <c r="J298" s="746"/>
      <c r="K298" s="746"/>
      <c r="L298" s="747"/>
    </row>
    <row r="299" spans="2:12" ht="103.5" customHeight="1" x14ac:dyDescent="0.25">
      <c r="B299" s="730"/>
      <c r="C299" s="731"/>
      <c r="D299" s="731"/>
      <c r="E299" s="731"/>
      <c r="F299" s="731"/>
      <c r="G299" s="732"/>
      <c r="H299" s="730"/>
      <c r="I299" s="731"/>
      <c r="J299" s="731"/>
      <c r="K299" s="731"/>
      <c r="L299" s="732"/>
    </row>
    <row r="300" spans="2:12" x14ac:dyDescent="0.25">
      <c r="B300" s="730"/>
      <c r="C300" s="731"/>
      <c r="D300" s="731"/>
      <c r="E300" s="731"/>
      <c r="F300" s="731"/>
      <c r="G300" s="732"/>
      <c r="H300" s="730"/>
      <c r="I300" s="731"/>
      <c r="J300" s="731"/>
      <c r="K300" s="731"/>
      <c r="L300" s="732"/>
    </row>
    <row r="301" spans="2:12" x14ac:dyDescent="0.25">
      <c r="B301" s="730"/>
      <c r="C301" s="731"/>
      <c r="D301" s="731"/>
      <c r="E301" s="731"/>
      <c r="F301" s="731"/>
      <c r="G301" s="732"/>
      <c r="H301" s="730"/>
      <c r="I301" s="731"/>
      <c r="J301" s="731"/>
      <c r="K301" s="731"/>
      <c r="L301" s="732"/>
    </row>
    <row r="302" spans="2:12" x14ac:dyDescent="0.25">
      <c r="B302" s="730"/>
      <c r="C302" s="731"/>
      <c r="D302" s="731"/>
      <c r="E302" s="731"/>
      <c r="F302" s="731"/>
      <c r="G302" s="732"/>
      <c r="H302" s="730"/>
      <c r="I302" s="731"/>
      <c r="J302" s="731"/>
      <c r="K302" s="731"/>
      <c r="L302" s="732"/>
    </row>
    <row r="303" spans="2:12" x14ac:dyDescent="0.25">
      <c r="B303" s="730"/>
      <c r="C303" s="731"/>
      <c r="D303" s="731"/>
      <c r="E303" s="731"/>
      <c r="F303" s="731"/>
      <c r="G303" s="732"/>
      <c r="H303" s="730"/>
      <c r="I303" s="731"/>
      <c r="J303" s="731"/>
      <c r="K303" s="731"/>
      <c r="L303" s="732"/>
    </row>
    <row r="304" spans="2:12" x14ac:dyDescent="0.25">
      <c r="B304" s="730"/>
      <c r="C304" s="731"/>
      <c r="D304" s="731"/>
      <c r="E304" s="731"/>
      <c r="F304" s="731"/>
      <c r="G304" s="732"/>
      <c r="H304" s="730"/>
      <c r="I304" s="731"/>
      <c r="J304" s="731"/>
      <c r="K304" s="731"/>
      <c r="L304" s="732"/>
    </row>
    <row r="305" spans="2:12" x14ac:dyDescent="0.25">
      <c r="B305" s="730"/>
      <c r="C305" s="731"/>
      <c r="D305" s="731"/>
      <c r="E305" s="731"/>
      <c r="F305" s="731"/>
      <c r="G305" s="732"/>
      <c r="H305" s="730"/>
      <c r="I305" s="731"/>
      <c r="J305" s="731"/>
      <c r="K305" s="731"/>
      <c r="L305" s="732"/>
    </row>
    <row r="306" spans="2:12" ht="15" customHeight="1" x14ac:dyDescent="0.25">
      <c r="B306" s="872">
        <v>78</v>
      </c>
      <c r="C306" s="873"/>
      <c r="D306" s="873"/>
      <c r="E306" s="873"/>
      <c r="F306" s="873"/>
      <c r="G306" s="874"/>
      <c r="H306" s="872">
        <v>79</v>
      </c>
      <c r="I306" s="873"/>
      <c r="J306" s="873"/>
      <c r="K306" s="873"/>
      <c r="L306" s="874"/>
    </row>
    <row r="307" spans="2:12" ht="15.75" thickBot="1" x14ac:dyDescent="0.3">
      <c r="B307" s="875"/>
      <c r="C307" s="876"/>
      <c r="D307" s="876"/>
      <c r="E307" s="876"/>
      <c r="F307" s="876"/>
      <c r="G307" s="877"/>
      <c r="H307" s="875"/>
      <c r="I307" s="876"/>
      <c r="J307" s="876"/>
      <c r="K307" s="876"/>
      <c r="L307" s="877"/>
    </row>
    <row r="308" spans="2:12" ht="65.25" customHeight="1" thickBot="1" x14ac:dyDescent="0.3">
      <c r="B308" s="882" t="s">
        <v>1248</v>
      </c>
      <c r="C308" s="883"/>
      <c r="D308" s="883"/>
      <c r="E308" s="883"/>
      <c r="F308" s="883"/>
      <c r="G308" s="883"/>
      <c r="H308" s="883"/>
      <c r="I308" s="883"/>
      <c r="J308" s="883"/>
      <c r="K308" s="883"/>
      <c r="L308" s="884"/>
    </row>
  </sheetData>
  <mergeCells count="148">
    <mergeCell ref="B306:G307"/>
    <mergeCell ref="H306:L307"/>
    <mergeCell ref="B308:L308"/>
    <mergeCell ref="B287:L287"/>
    <mergeCell ref="B288:G295"/>
    <mergeCell ref="H288:L295"/>
    <mergeCell ref="B296:G297"/>
    <mergeCell ref="H296:L297"/>
    <mergeCell ref="B298:G305"/>
    <mergeCell ref="H298:L305"/>
    <mergeCell ref="B275:G276"/>
    <mergeCell ref="H275:L276"/>
    <mergeCell ref="B277:G284"/>
    <mergeCell ref="H277:L284"/>
    <mergeCell ref="B285:G286"/>
    <mergeCell ref="H285:L286"/>
    <mergeCell ref="B257:G264"/>
    <mergeCell ref="H257:L264"/>
    <mergeCell ref="B265:G266"/>
    <mergeCell ref="H265:L266"/>
    <mergeCell ref="B267:G274"/>
    <mergeCell ref="H267:L274"/>
    <mergeCell ref="B244:G245"/>
    <mergeCell ref="H244:L245"/>
    <mergeCell ref="B246:L246"/>
    <mergeCell ref="B247:G254"/>
    <mergeCell ref="H247:L254"/>
    <mergeCell ref="B255:G256"/>
    <mergeCell ref="H255:L256"/>
    <mergeCell ref="B225:L225"/>
    <mergeCell ref="B226:G233"/>
    <mergeCell ref="H226:L233"/>
    <mergeCell ref="B234:G235"/>
    <mergeCell ref="H234:L235"/>
    <mergeCell ref="B236:G243"/>
    <mergeCell ref="H236:L243"/>
    <mergeCell ref="B212:G213"/>
    <mergeCell ref="H212:L213"/>
    <mergeCell ref="B214:L214"/>
    <mergeCell ref="B215:G222"/>
    <mergeCell ref="H215:L222"/>
    <mergeCell ref="B223:G224"/>
    <mergeCell ref="H223:L224"/>
    <mergeCell ref="B194:G201"/>
    <mergeCell ref="H194:L201"/>
    <mergeCell ref="B202:G203"/>
    <mergeCell ref="H202:L203"/>
    <mergeCell ref="B204:G211"/>
    <mergeCell ref="H204:L211"/>
    <mergeCell ref="B181:G182"/>
    <mergeCell ref="H181:L182"/>
    <mergeCell ref="B183:L183"/>
    <mergeCell ref="B184:G191"/>
    <mergeCell ref="H184:L191"/>
    <mergeCell ref="B192:G193"/>
    <mergeCell ref="H192:L193"/>
    <mergeCell ref="B169:G176"/>
    <mergeCell ref="H169:L176"/>
    <mergeCell ref="B177:G178"/>
    <mergeCell ref="H177:L178"/>
    <mergeCell ref="B179:L179"/>
    <mergeCell ref="B180:G180"/>
    <mergeCell ref="H180:L180"/>
    <mergeCell ref="B163:G164"/>
    <mergeCell ref="H163:L164"/>
    <mergeCell ref="B165:L165"/>
    <mergeCell ref="B166:G166"/>
    <mergeCell ref="H166:L166"/>
    <mergeCell ref="B167:G168"/>
    <mergeCell ref="H167:L168"/>
    <mergeCell ref="B145:G152"/>
    <mergeCell ref="H145:L152"/>
    <mergeCell ref="B153:G154"/>
    <mergeCell ref="H153:L154"/>
    <mergeCell ref="B155:G162"/>
    <mergeCell ref="H155:L162"/>
    <mergeCell ref="B133:G134"/>
    <mergeCell ref="H133:L134"/>
    <mergeCell ref="B135:G142"/>
    <mergeCell ref="H135:L142"/>
    <mergeCell ref="B143:G144"/>
    <mergeCell ref="H143:L144"/>
    <mergeCell ref="B121:L121"/>
    <mergeCell ref="B122:G122"/>
    <mergeCell ref="H122:L122"/>
    <mergeCell ref="B123:G124"/>
    <mergeCell ref="H123:L124"/>
    <mergeCell ref="B125:G132"/>
    <mergeCell ref="H125:L132"/>
    <mergeCell ref="B108:G109"/>
    <mergeCell ref="H108:L109"/>
    <mergeCell ref="B110:L110"/>
    <mergeCell ref="B111:G118"/>
    <mergeCell ref="H111:L118"/>
    <mergeCell ref="B119:G120"/>
    <mergeCell ref="H119:L120"/>
    <mergeCell ref="B89:L89"/>
    <mergeCell ref="B90:G97"/>
    <mergeCell ref="H90:L97"/>
    <mergeCell ref="B98:G99"/>
    <mergeCell ref="H98:L99"/>
    <mergeCell ref="B100:G107"/>
    <mergeCell ref="H100:L107"/>
    <mergeCell ref="B76:G77"/>
    <mergeCell ref="H76:L77"/>
    <mergeCell ref="B78:L78"/>
    <mergeCell ref="B79:G86"/>
    <mergeCell ref="H79:L86"/>
    <mergeCell ref="B87:G88"/>
    <mergeCell ref="H87:L88"/>
    <mergeCell ref="B58:G65"/>
    <mergeCell ref="H58:L65"/>
    <mergeCell ref="B66:G67"/>
    <mergeCell ref="H66:L67"/>
    <mergeCell ref="B68:G75"/>
    <mergeCell ref="H68:L75"/>
    <mergeCell ref="B46:G47"/>
    <mergeCell ref="H46:L47"/>
    <mergeCell ref="B48:G55"/>
    <mergeCell ref="H48:L55"/>
    <mergeCell ref="B56:G57"/>
    <mergeCell ref="H56:L57"/>
    <mergeCell ref="B27:G34"/>
    <mergeCell ref="H27:L34"/>
    <mergeCell ref="B35:G36"/>
    <mergeCell ref="H35:L36"/>
    <mergeCell ref="B37:L37"/>
    <mergeCell ref="B38:G45"/>
    <mergeCell ref="H38:L45"/>
    <mergeCell ref="B17:G24"/>
    <mergeCell ref="H17:L24"/>
    <mergeCell ref="B25:G26"/>
    <mergeCell ref="H25:L26"/>
    <mergeCell ref="B5:G5"/>
    <mergeCell ref="H5:I5"/>
    <mergeCell ref="K5:L5"/>
    <mergeCell ref="B6:L6"/>
    <mergeCell ref="B7:G14"/>
    <mergeCell ref="H7:L14"/>
    <mergeCell ref="B1:L2"/>
    <mergeCell ref="B3:E3"/>
    <mergeCell ref="G3:I3"/>
    <mergeCell ref="J3:L3"/>
    <mergeCell ref="B4:G4"/>
    <mergeCell ref="H4:I4"/>
    <mergeCell ref="K4:L4"/>
    <mergeCell ref="B15:G16"/>
    <mergeCell ref="H15:L16"/>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L534"/>
  <sheetViews>
    <sheetView view="pageBreakPreview" zoomScale="85" zoomScaleNormal="100" zoomScaleSheetLayoutView="85" zoomScalePageLayoutView="110" workbookViewId="0">
      <selection activeCell="N13" sqref="N13"/>
    </sheetView>
  </sheetViews>
  <sheetFormatPr baseColWidth="10" defaultColWidth="11.42578125" defaultRowHeight="15" x14ac:dyDescent="0.25"/>
  <cols>
    <col min="1" max="1" width="3.5703125" style="157" customWidth="1"/>
    <col min="2" max="2" width="4.7109375" style="157" customWidth="1"/>
    <col min="3" max="3" width="8.28515625" style="157" customWidth="1"/>
    <col min="4" max="4" width="8" style="157" customWidth="1"/>
    <col min="5" max="5" width="11.42578125" style="157"/>
    <col min="6" max="6" width="11.85546875" style="157" customWidth="1"/>
    <col min="7" max="7" width="16.28515625" style="157" customWidth="1"/>
    <col min="8" max="8" width="8.5703125" style="157" customWidth="1"/>
    <col min="9" max="9" width="22.42578125" style="157" customWidth="1"/>
    <col min="10" max="10" width="11.7109375" style="157" customWidth="1"/>
    <col min="11" max="11" width="13.42578125" style="157" customWidth="1"/>
    <col min="12" max="12" width="9.42578125" style="157" customWidth="1"/>
    <col min="13" max="16384" width="11.42578125" style="157"/>
  </cols>
  <sheetData>
    <row r="1" spans="2:12" ht="27.75" customHeight="1" x14ac:dyDescent="0.25">
      <c r="B1" s="710" t="s">
        <v>326</v>
      </c>
      <c r="C1" s="711"/>
      <c r="D1" s="711"/>
      <c r="E1" s="711"/>
      <c r="F1" s="711"/>
      <c r="G1" s="711"/>
      <c r="H1" s="711"/>
      <c r="I1" s="711"/>
      <c r="J1" s="711"/>
      <c r="K1" s="711"/>
      <c r="L1" s="712"/>
    </row>
    <row r="2" spans="2:12" ht="11.25" customHeight="1" x14ac:dyDescent="0.25">
      <c r="B2" s="713"/>
      <c r="C2" s="714"/>
      <c r="D2" s="714"/>
      <c r="E2" s="714"/>
      <c r="F2" s="714"/>
      <c r="G2" s="714"/>
      <c r="H2" s="714"/>
      <c r="I2" s="714"/>
      <c r="J2" s="714"/>
      <c r="K2" s="714"/>
      <c r="L2" s="715"/>
    </row>
    <row r="3" spans="2:12" ht="24.95" customHeight="1" x14ac:dyDescent="0.25">
      <c r="B3" s="716" t="s">
        <v>365</v>
      </c>
      <c r="C3" s="717"/>
      <c r="D3" s="717"/>
      <c r="E3" s="718"/>
      <c r="F3" s="108">
        <v>44125</v>
      </c>
      <c r="G3" s="716" t="s">
        <v>366</v>
      </c>
      <c r="H3" s="717"/>
      <c r="I3" s="718"/>
      <c r="J3" s="792">
        <v>44131</v>
      </c>
      <c r="K3" s="717"/>
      <c r="L3" s="718"/>
    </row>
    <row r="4" spans="2:12" ht="24.95" customHeight="1" x14ac:dyDescent="0.25">
      <c r="B4" s="892" t="s">
        <v>325</v>
      </c>
      <c r="C4" s="723"/>
      <c r="D4" s="723"/>
      <c r="E4" s="723"/>
      <c r="F4" s="723"/>
      <c r="G4" s="724"/>
      <c r="H4" s="893" t="s">
        <v>575</v>
      </c>
      <c r="I4" s="894"/>
      <c r="J4" s="158" t="s">
        <v>2</v>
      </c>
      <c r="K4" s="728" t="s">
        <v>0</v>
      </c>
      <c r="L4" s="729"/>
    </row>
    <row r="5" spans="2:12" ht="24.95" customHeight="1" x14ac:dyDescent="0.25">
      <c r="B5" s="888"/>
      <c r="C5" s="726"/>
      <c r="D5" s="726"/>
      <c r="E5" s="726"/>
      <c r="F5" s="726"/>
      <c r="G5" s="727"/>
      <c r="H5" s="889" t="s">
        <v>576</v>
      </c>
      <c r="I5" s="890"/>
      <c r="J5" s="158">
        <v>2</v>
      </c>
      <c r="K5" s="728" t="s">
        <v>367</v>
      </c>
      <c r="L5" s="729"/>
    </row>
    <row r="6" spans="2:12" ht="24.95" customHeight="1" thickBot="1" x14ac:dyDescent="0.3">
      <c r="B6" s="723" t="s">
        <v>729</v>
      </c>
      <c r="C6" s="723"/>
      <c r="D6" s="723"/>
      <c r="E6" s="723"/>
      <c r="F6" s="723"/>
      <c r="G6" s="723"/>
      <c r="H6" s="723"/>
      <c r="I6" s="723"/>
      <c r="J6" s="723"/>
      <c r="K6" s="723"/>
      <c r="L6" s="891"/>
    </row>
    <row r="7" spans="2:12" ht="14.25" customHeight="1" x14ac:dyDescent="0.25">
      <c r="B7" s="745" t="s">
        <v>536</v>
      </c>
      <c r="C7" s="746"/>
      <c r="D7" s="746"/>
      <c r="E7" s="746"/>
      <c r="F7" s="746"/>
      <c r="G7" s="747"/>
      <c r="H7" s="745" t="s">
        <v>537</v>
      </c>
      <c r="I7" s="746"/>
      <c r="J7" s="746"/>
      <c r="K7" s="746"/>
      <c r="L7" s="747"/>
    </row>
    <row r="8" spans="2:12" ht="103.5" customHeight="1" x14ac:dyDescent="0.25">
      <c r="B8" s="730"/>
      <c r="C8" s="731"/>
      <c r="D8" s="731"/>
      <c r="E8" s="731"/>
      <c r="F8" s="731"/>
      <c r="G8" s="732"/>
      <c r="H8" s="730"/>
      <c r="I8" s="731"/>
      <c r="J8" s="731"/>
      <c r="K8" s="731"/>
      <c r="L8" s="732"/>
    </row>
    <row r="9" spans="2:12" x14ac:dyDescent="0.25">
      <c r="B9" s="730"/>
      <c r="C9" s="731"/>
      <c r="D9" s="731"/>
      <c r="E9" s="731"/>
      <c r="F9" s="731"/>
      <c r="G9" s="732"/>
      <c r="H9" s="730"/>
      <c r="I9" s="731"/>
      <c r="J9" s="731"/>
      <c r="K9" s="731"/>
      <c r="L9" s="732"/>
    </row>
    <row r="10" spans="2:12" x14ac:dyDescent="0.25">
      <c r="B10" s="730"/>
      <c r="C10" s="731"/>
      <c r="D10" s="731"/>
      <c r="E10" s="731"/>
      <c r="F10" s="731"/>
      <c r="G10" s="732"/>
      <c r="H10" s="730"/>
      <c r="I10" s="731"/>
      <c r="J10" s="731"/>
      <c r="K10" s="731"/>
      <c r="L10" s="732"/>
    </row>
    <row r="11" spans="2:12" x14ac:dyDescent="0.25">
      <c r="B11" s="730"/>
      <c r="C11" s="731"/>
      <c r="D11" s="731"/>
      <c r="E11" s="731"/>
      <c r="F11" s="731"/>
      <c r="G11" s="732"/>
      <c r="H11" s="730"/>
      <c r="I11" s="731"/>
      <c r="J11" s="731"/>
      <c r="K11" s="731"/>
      <c r="L11" s="732"/>
    </row>
    <row r="12" spans="2:12" x14ac:dyDescent="0.25">
      <c r="B12" s="730"/>
      <c r="C12" s="731"/>
      <c r="D12" s="731"/>
      <c r="E12" s="731"/>
      <c r="F12" s="731"/>
      <c r="G12" s="732"/>
      <c r="H12" s="730"/>
      <c r="I12" s="731"/>
      <c r="J12" s="731"/>
      <c r="K12" s="731"/>
      <c r="L12" s="732"/>
    </row>
    <row r="13" spans="2:12" x14ac:dyDescent="0.25">
      <c r="B13" s="730"/>
      <c r="C13" s="731"/>
      <c r="D13" s="731"/>
      <c r="E13" s="731"/>
      <c r="F13" s="731"/>
      <c r="G13" s="732"/>
      <c r="H13" s="730"/>
      <c r="I13" s="731"/>
      <c r="J13" s="731"/>
      <c r="K13" s="731"/>
      <c r="L13" s="732"/>
    </row>
    <row r="14" spans="2:12" x14ac:dyDescent="0.25">
      <c r="B14" s="730"/>
      <c r="C14" s="731"/>
      <c r="D14" s="731"/>
      <c r="E14" s="731"/>
      <c r="F14" s="731"/>
      <c r="G14" s="732"/>
      <c r="H14" s="730"/>
      <c r="I14" s="731"/>
      <c r="J14" s="731"/>
      <c r="K14" s="731"/>
      <c r="L14" s="732"/>
    </row>
    <row r="15" spans="2:12" ht="15" customHeight="1" x14ac:dyDescent="0.25">
      <c r="B15" s="872">
        <v>1</v>
      </c>
      <c r="C15" s="873"/>
      <c r="D15" s="873"/>
      <c r="E15" s="873"/>
      <c r="F15" s="873"/>
      <c r="G15" s="874"/>
      <c r="H15" s="872">
        <v>2</v>
      </c>
      <c r="I15" s="873"/>
      <c r="J15" s="873"/>
      <c r="K15" s="873"/>
      <c r="L15" s="874"/>
    </row>
    <row r="16" spans="2:12" ht="15.75" thickBot="1" x14ac:dyDescent="0.3">
      <c r="B16" s="875"/>
      <c r="C16" s="876"/>
      <c r="D16" s="876"/>
      <c r="E16" s="876"/>
      <c r="F16" s="876"/>
      <c r="G16" s="877"/>
      <c r="H16" s="875"/>
      <c r="I16" s="876"/>
      <c r="J16" s="876"/>
      <c r="K16" s="876"/>
      <c r="L16" s="877"/>
    </row>
    <row r="17" spans="2:12" ht="14.25" customHeight="1" x14ac:dyDescent="0.25">
      <c r="B17" s="745" t="s">
        <v>536</v>
      </c>
      <c r="C17" s="746"/>
      <c r="D17" s="746"/>
      <c r="E17" s="746"/>
      <c r="F17" s="746"/>
      <c r="G17" s="747"/>
      <c r="H17" s="745" t="s">
        <v>537</v>
      </c>
      <c r="I17" s="746"/>
      <c r="J17" s="746"/>
      <c r="K17" s="746"/>
      <c r="L17" s="747"/>
    </row>
    <row r="18" spans="2:12" ht="103.5" customHeight="1" x14ac:dyDescent="0.25">
      <c r="B18" s="730"/>
      <c r="C18" s="731"/>
      <c r="D18" s="731"/>
      <c r="E18" s="731"/>
      <c r="F18" s="731"/>
      <c r="G18" s="732"/>
      <c r="H18" s="730"/>
      <c r="I18" s="731"/>
      <c r="J18" s="731"/>
      <c r="K18" s="731"/>
      <c r="L18" s="732"/>
    </row>
    <row r="19" spans="2:12" x14ac:dyDescent="0.25">
      <c r="B19" s="730"/>
      <c r="C19" s="731"/>
      <c r="D19" s="731"/>
      <c r="E19" s="731"/>
      <c r="F19" s="731"/>
      <c r="G19" s="732"/>
      <c r="H19" s="730"/>
      <c r="I19" s="731"/>
      <c r="J19" s="731"/>
      <c r="K19" s="731"/>
      <c r="L19" s="732"/>
    </row>
    <row r="20" spans="2:12" x14ac:dyDescent="0.25">
      <c r="B20" s="730"/>
      <c r="C20" s="731"/>
      <c r="D20" s="731"/>
      <c r="E20" s="731"/>
      <c r="F20" s="731"/>
      <c r="G20" s="732"/>
      <c r="H20" s="730"/>
      <c r="I20" s="731"/>
      <c r="J20" s="731"/>
      <c r="K20" s="731"/>
      <c r="L20" s="732"/>
    </row>
    <row r="21" spans="2:12" x14ac:dyDescent="0.25">
      <c r="B21" s="730"/>
      <c r="C21" s="731"/>
      <c r="D21" s="731"/>
      <c r="E21" s="731"/>
      <c r="F21" s="731"/>
      <c r="G21" s="732"/>
      <c r="H21" s="730"/>
      <c r="I21" s="731"/>
      <c r="J21" s="731"/>
      <c r="K21" s="731"/>
      <c r="L21" s="732"/>
    </row>
    <row r="22" spans="2:12" x14ac:dyDescent="0.25">
      <c r="B22" s="730"/>
      <c r="C22" s="731"/>
      <c r="D22" s="731"/>
      <c r="E22" s="731"/>
      <c r="F22" s="731"/>
      <c r="G22" s="732"/>
      <c r="H22" s="730"/>
      <c r="I22" s="731"/>
      <c r="J22" s="731"/>
      <c r="K22" s="731"/>
      <c r="L22" s="732"/>
    </row>
    <row r="23" spans="2:12" x14ac:dyDescent="0.25">
      <c r="B23" s="730"/>
      <c r="C23" s="731"/>
      <c r="D23" s="731"/>
      <c r="E23" s="731"/>
      <c r="F23" s="731"/>
      <c r="G23" s="732"/>
      <c r="H23" s="730"/>
      <c r="I23" s="731"/>
      <c r="J23" s="731"/>
      <c r="K23" s="731"/>
      <c r="L23" s="732"/>
    </row>
    <row r="24" spans="2:12" x14ac:dyDescent="0.25">
      <c r="B24" s="730"/>
      <c r="C24" s="731"/>
      <c r="D24" s="731"/>
      <c r="E24" s="731"/>
      <c r="F24" s="731"/>
      <c r="G24" s="732"/>
      <c r="H24" s="730"/>
      <c r="I24" s="731"/>
      <c r="J24" s="731"/>
      <c r="K24" s="731"/>
      <c r="L24" s="732"/>
    </row>
    <row r="25" spans="2:12" ht="15" customHeight="1" x14ac:dyDescent="0.25">
      <c r="B25" s="872">
        <v>3</v>
      </c>
      <c r="C25" s="873"/>
      <c r="D25" s="873"/>
      <c r="E25" s="873"/>
      <c r="F25" s="873"/>
      <c r="G25" s="874"/>
      <c r="H25" s="872">
        <v>4</v>
      </c>
      <c r="I25" s="873"/>
      <c r="J25" s="873"/>
      <c r="K25" s="873"/>
      <c r="L25" s="874"/>
    </row>
    <row r="26" spans="2:12" ht="15.75" thickBot="1" x14ac:dyDescent="0.3">
      <c r="B26" s="875"/>
      <c r="C26" s="876"/>
      <c r="D26" s="876"/>
      <c r="E26" s="876"/>
      <c r="F26" s="876"/>
      <c r="G26" s="877"/>
      <c r="H26" s="875"/>
      <c r="I26" s="876"/>
      <c r="J26" s="876"/>
      <c r="K26" s="876"/>
      <c r="L26" s="877"/>
    </row>
    <row r="27" spans="2:12" ht="54.75" customHeight="1" thickBot="1" x14ac:dyDescent="0.3">
      <c r="B27" s="895" t="s">
        <v>1249</v>
      </c>
      <c r="C27" s="896"/>
      <c r="D27" s="896"/>
      <c r="E27" s="896"/>
      <c r="F27" s="896"/>
      <c r="G27" s="896"/>
      <c r="H27" s="896"/>
      <c r="I27" s="896"/>
      <c r="J27" s="896"/>
      <c r="K27" s="896"/>
      <c r="L27" s="897"/>
    </row>
    <row r="28" spans="2:12" x14ac:dyDescent="0.25">
      <c r="B28" s="745" t="s">
        <v>536</v>
      </c>
      <c r="C28" s="746"/>
      <c r="D28" s="746"/>
      <c r="E28" s="746"/>
      <c r="F28" s="746"/>
      <c r="G28" s="747"/>
      <c r="H28" s="745" t="s">
        <v>537</v>
      </c>
      <c r="I28" s="746"/>
      <c r="J28" s="746"/>
      <c r="K28" s="746"/>
      <c r="L28" s="747"/>
    </row>
    <row r="29" spans="2:12" x14ac:dyDescent="0.25">
      <c r="B29" s="730"/>
      <c r="C29" s="731"/>
      <c r="D29" s="731"/>
      <c r="E29" s="731"/>
      <c r="F29" s="731"/>
      <c r="G29" s="732"/>
      <c r="H29" s="730"/>
      <c r="I29" s="731"/>
      <c r="J29" s="731"/>
      <c r="K29" s="731"/>
      <c r="L29" s="732"/>
    </row>
    <row r="30" spans="2:12" x14ac:dyDescent="0.25">
      <c r="B30" s="730"/>
      <c r="C30" s="731"/>
      <c r="D30" s="731"/>
      <c r="E30" s="731"/>
      <c r="F30" s="731"/>
      <c r="G30" s="732"/>
      <c r="H30" s="730"/>
      <c r="I30" s="731"/>
      <c r="J30" s="731"/>
      <c r="K30" s="731"/>
      <c r="L30" s="732"/>
    </row>
    <row r="31" spans="2:12" x14ac:dyDescent="0.25">
      <c r="B31" s="730"/>
      <c r="C31" s="731"/>
      <c r="D31" s="731"/>
      <c r="E31" s="731"/>
      <c r="F31" s="731"/>
      <c r="G31" s="732"/>
      <c r="H31" s="730"/>
      <c r="I31" s="731"/>
      <c r="J31" s="731"/>
      <c r="K31" s="731"/>
      <c r="L31" s="732"/>
    </row>
    <row r="32" spans="2:12" x14ac:dyDescent="0.25">
      <c r="B32" s="730"/>
      <c r="C32" s="731"/>
      <c r="D32" s="731"/>
      <c r="E32" s="731"/>
      <c r="F32" s="731"/>
      <c r="G32" s="732"/>
      <c r="H32" s="730"/>
      <c r="I32" s="731"/>
      <c r="J32" s="731"/>
      <c r="K32" s="731"/>
      <c r="L32" s="732"/>
    </row>
    <row r="33" spans="2:12" x14ac:dyDescent="0.25">
      <c r="B33" s="730"/>
      <c r="C33" s="731"/>
      <c r="D33" s="731"/>
      <c r="E33" s="731"/>
      <c r="F33" s="731"/>
      <c r="G33" s="732"/>
      <c r="H33" s="730"/>
      <c r="I33" s="731"/>
      <c r="J33" s="731"/>
      <c r="K33" s="731"/>
      <c r="L33" s="732"/>
    </row>
    <row r="34" spans="2:12" x14ac:dyDescent="0.25">
      <c r="B34" s="730"/>
      <c r="C34" s="731"/>
      <c r="D34" s="731"/>
      <c r="E34" s="731"/>
      <c r="F34" s="731"/>
      <c r="G34" s="732"/>
      <c r="H34" s="730"/>
      <c r="I34" s="731"/>
      <c r="J34" s="731"/>
      <c r="K34" s="731"/>
      <c r="L34" s="732"/>
    </row>
    <row r="35" spans="2:12" x14ac:dyDescent="0.25">
      <c r="B35" s="730"/>
      <c r="C35" s="731"/>
      <c r="D35" s="731"/>
      <c r="E35" s="731"/>
      <c r="F35" s="731"/>
      <c r="G35" s="732"/>
      <c r="H35" s="730"/>
      <c r="I35" s="731"/>
      <c r="J35" s="731"/>
      <c r="K35" s="731"/>
      <c r="L35" s="732"/>
    </row>
    <row r="36" spans="2:12" x14ac:dyDescent="0.25">
      <c r="B36" s="730"/>
      <c r="C36" s="731"/>
      <c r="D36" s="731"/>
      <c r="E36" s="731"/>
      <c r="F36" s="731"/>
      <c r="G36" s="732"/>
      <c r="H36" s="730"/>
      <c r="I36" s="731"/>
      <c r="J36" s="731"/>
      <c r="K36" s="731"/>
      <c r="L36" s="732"/>
    </row>
    <row r="37" spans="2:12" x14ac:dyDescent="0.25">
      <c r="B37" s="730"/>
      <c r="C37" s="731"/>
      <c r="D37" s="731"/>
      <c r="E37" s="731"/>
      <c r="F37" s="731"/>
      <c r="G37" s="732"/>
      <c r="H37" s="730"/>
      <c r="I37" s="731"/>
      <c r="J37" s="731"/>
      <c r="K37" s="731"/>
      <c r="L37" s="732"/>
    </row>
    <row r="38" spans="2:12" x14ac:dyDescent="0.25">
      <c r="B38" s="730"/>
      <c r="C38" s="731"/>
      <c r="D38" s="731"/>
      <c r="E38" s="731"/>
      <c r="F38" s="731"/>
      <c r="G38" s="732"/>
      <c r="H38" s="730"/>
      <c r="I38" s="731"/>
      <c r="J38" s="731"/>
      <c r="K38" s="731"/>
      <c r="L38" s="732"/>
    </row>
    <row r="39" spans="2:12" x14ac:dyDescent="0.25">
      <c r="B39" s="730"/>
      <c r="C39" s="731"/>
      <c r="D39" s="731"/>
      <c r="E39" s="731"/>
      <c r="F39" s="731"/>
      <c r="G39" s="732"/>
      <c r="H39" s="730"/>
      <c r="I39" s="731"/>
      <c r="J39" s="731"/>
      <c r="K39" s="731"/>
      <c r="L39" s="732"/>
    </row>
    <row r="40" spans="2:12" x14ac:dyDescent="0.25">
      <c r="B40" s="730"/>
      <c r="C40" s="731"/>
      <c r="D40" s="731"/>
      <c r="E40" s="731"/>
      <c r="F40" s="731"/>
      <c r="G40" s="732"/>
      <c r="H40" s="730"/>
      <c r="I40" s="731"/>
      <c r="J40" s="731"/>
      <c r="K40" s="731"/>
      <c r="L40" s="732"/>
    </row>
    <row r="41" spans="2:12" x14ac:dyDescent="0.25">
      <c r="B41" s="730"/>
      <c r="C41" s="731"/>
      <c r="D41" s="731"/>
      <c r="E41" s="731"/>
      <c r="F41" s="731"/>
      <c r="G41" s="732"/>
      <c r="H41" s="730"/>
      <c r="I41" s="731"/>
      <c r="J41" s="731"/>
      <c r="K41" s="731"/>
      <c r="L41" s="732"/>
    </row>
    <row r="42" spans="2:12" ht="15" customHeight="1" x14ac:dyDescent="0.25">
      <c r="B42" s="872">
        <v>5</v>
      </c>
      <c r="C42" s="873"/>
      <c r="D42" s="873"/>
      <c r="E42" s="873"/>
      <c r="F42" s="873"/>
      <c r="G42" s="874"/>
      <c r="H42" s="872">
        <v>6</v>
      </c>
      <c r="I42" s="873"/>
      <c r="J42" s="873"/>
      <c r="K42" s="873"/>
      <c r="L42" s="874"/>
    </row>
    <row r="43" spans="2:12" ht="15.75" thickBot="1" x14ac:dyDescent="0.3">
      <c r="B43" s="875"/>
      <c r="C43" s="876"/>
      <c r="D43" s="876"/>
      <c r="E43" s="876"/>
      <c r="F43" s="876"/>
      <c r="G43" s="877"/>
      <c r="H43" s="875"/>
      <c r="I43" s="876"/>
      <c r="J43" s="876"/>
      <c r="K43" s="876"/>
      <c r="L43" s="877"/>
    </row>
    <row r="44" spans="2:12" x14ac:dyDescent="0.25">
      <c r="B44" s="745" t="s">
        <v>536</v>
      </c>
      <c r="C44" s="746"/>
      <c r="D44" s="746"/>
      <c r="E44" s="746"/>
      <c r="F44" s="746"/>
      <c r="G44" s="747"/>
      <c r="H44" s="745" t="s">
        <v>537</v>
      </c>
      <c r="I44" s="746"/>
      <c r="J44" s="746"/>
      <c r="K44" s="746"/>
      <c r="L44" s="747"/>
    </row>
    <row r="45" spans="2:12" x14ac:dyDescent="0.25">
      <c r="B45" s="730"/>
      <c r="C45" s="731"/>
      <c r="D45" s="731"/>
      <c r="E45" s="731"/>
      <c r="F45" s="731"/>
      <c r="G45" s="732"/>
      <c r="H45" s="730"/>
      <c r="I45" s="731"/>
      <c r="J45" s="731"/>
      <c r="K45" s="731"/>
      <c r="L45" s="732"/>
    </row>
    <row r="46" spans="2:12" x14ac:dyDescent="0.25">
      <c r="B46" s="730"/>
      <c r="C46" s="731"/>
      <c r="D46" s="731"/>
      <c r="E46" s="731"/>
      <c r="F46" s="731"/>
      <c r="G46" s="732"/>
      <c r="H46" s="730"/>
      <c r="I46" s="731"/>
      <c r="J46" s="731"/>
      <c r="K46" s="731"/>
      <c r="L46" s="732"/>
    </row>
    <row r="47" spans="2:12" x14ac:dyDescent="0.25">
      <c r="B47" s="730"/>
      <c r="C47" s="731"/>
      <c r="D47" s="731"/>
      <c r="E47" s="731"/>
      <c r="F47" s="731"/>
      <c r="G47" s="732"/>
      <c r="H47" s="730"/>
      <c r="I47" s="731"/>
      <c r="J47" s="731"/>
      <c r="K47" s="731"/>
      <c r="L47" s="732"/>
    </row>
    <row r="48" spans="2:12" x14ac:dyDescent="0.25">
      <c r="B48" s="730"/>
      <c r="C48" s="731"/>
      <c r="D48" s="731"/>
      <c r="E48" s="731"/>
      <c r="F48" s="731"/>
      <c r="G48" s="732"/>
      <c r="H48" s="730"/>
      <c r="I48" s="731"/>
      <c r="J48" s="731"/>
      <c r="K48" s="731"/>
      <c r="L48" s="732"/>
    </row>
    <row r="49" spans="2:12" x14ac:dyDescent="0.25">
      <c r="B49" s="730"/>
      <c r="C49" s="731"/>
      <c r="D49" s="731"/>
      <c r="E49" s="731"/>
      <c r="F49" s="731"/>
      <c r="G49" s="732"/>
      <c r="H49" s="730"/>
      <c r="I49" s="731"/>
      <c r="J49" s="731"/>
      <c r="K49" s="731"/>
      <c r="L49" s="732"/>
    </row>
    <row r="50" spans="2:12" x14ac:dyDescent="0.25">
      <c r="B50" s="730"/>
      <c r="C50" s="731"/>
      <c r="D50" s="731"/>
      <c r="E50" s="731"/>
      <c r="F50" s="731"/>
      <c r="G50" s="732"/>
      <c r="H50" s="730"/>
      <c r="I50" s="731"/>
      <c r="J50" s="731"/>
      <c r="K50" s="731"/>
      <c r="L50" s="732"/>
    </row>
    <row r="51" spans="2:12" x14ac:dyDescent="0.25">
      <c r="B51" s="730"/>
      <c r="C51" s="731"/>
      <c r="D51" s="731"/>
      <c r="E51" s="731"/>
      <c r="F51" s="731"/>
      <c r="G51" s="732"/>
      <c r="H51" s="730"/>
      <c r="I51" s="731"/>
      <c r="J51" s="731"/>
      <c r="K51" s="731"/>
      <c r="L51" s="732"/>
    </row>
    <row r="52" spans="2:12" x14ac:dyDescent="0.25">
      <c r="B52" s="730"/>
      <c r="C52" s="731"/>
      <c r="D52" s="731"/>
      <c r="E52" s="731"/>
      <c r="F52" s="731"/>
      <c r="G52" s="732"/>
      <c r="H52" s="730"/>
      <c r="I52" s="731"/>
      <c r="J52" s="731"/>
      <c r="K52" s="731"/>
      <c r="L52" s="732"/>
    </row>
    <row r="53" spans="2:12" x14ac:dyDescent="0.25">
      <c r="B53" s="730"/>
      <c r="C53" s="731"/>
      <c r="D53" s="731"/>
      <c r="E53" s="731"/>
      <c r="F53" s="731"/>
      <c r="G53" s="732"/>
      <c r="H53" s="730"/>
      <c r="I53" s="731"/>
      <c r="J53" s="731"/>
      <c r="K53" s="731"/>
      <c r="L53" s="732"/>
    </row>
    <row r="54" spans="2:12" x14ac:dyDescent="0.25">
      <c r="B54" s="730"/>
      <c r="C54" s="731"/>
      <c r="D54" s="731"/>
      <c r="E54" s="731"/>
      <c r="F54" s="731"/>
      <c r="G54" s="732"/>
      <c r="H54" s="730"/>
      <c r="I54" s="731"/>
      <c r="J54" s="731"/>
      <c r="K54" s="731"/>
      <c r="L54" s="732"/>
    </row>
    <row r="55" spans="2:12" x14ac:dyDescent="0.25">
      <c r="B55" s="730"/>
      <c r="C55" s="731"/>
      <c r="D55" s="731"/>
      <c r="E55" s="731"/>
      <c r="F55" s="731"/>
      <c r="G55" s="732"/>
      <c r="H55" s="730"/>
      <c r="I55" s="731"/>
      <c r="J55" s="731"/>
      <c r="K55" s="731"/>
      <c r="L55" s="732"/>
    </row>
    <row r="56" spans="2:12" x14ac:dyDescent="0.25">
      <c r="B56" s="730"/>
      <c r="C56" s="731"/>
      <c r="D56" s="731"/>
      <c r="E56" s="731"/>
      <c r="F56" s="731"/>
      <c r="G56" s="732"/>
      <c r="H56" s="730"/>
      <c r="I56" s="731"/>
      <c r="J56" s="731"/>
      <c r="K56" s="731"/>
      <c r="L56" s="732"/>
    </row>
    <row r="57" spans="2:12" x14ac:dyDescent="0.25">
      <c r="B57" s="730"/>
      <c r="C57" s="731"/>
      <c r="D57" s="731"/>
      <c r="E57" s="731"/>
      <c r="F57" s="731"/>
      <c r="G57" s="732"/>
      <c r="H57" s="730"/>
      <c r="I57" s="731"/>
      <c r="J57" s="731"/>
      <c r="K57" s="731"/>
      <c r="L57" s="732"/>
    </row>
    <row r="58" spans="2:12" ht="15" customHeight="1" x14ac:dyDescent="0.25">
      <c r="B58" s="872">
        <v>7</v>
      </c>
      <c r="C58" s="873"/>
      <c r="D58" s="873"/>
      <c r="E58" s="873"/>
      <c r="F58" s="873"/>
      <c r="G58" s="874"/>
      <c r="H58" s="872">
        <v>8</v>
      </c>
      <c r="I58" s="873"/>
      <c r="J58" s="873"/>
      <c r="K58" s="873"/>
      <c r="L58" s="874"/>
    </row>
    <row r="59" spans="2:12" ht="15.75" thickBot="1" x14ac:dyDescent="0.3">
      <c r="B59" s="875"/>
      <c r="C59" s="876"/>
      <c r="D59" s="876"/>
      <c r="E59" s="876"/>
      <c r="F59" s="876"/>
      <c r="G59" s="877"/>
      <c r="H59" s="875"/>
      <c r="I59" s="876"/>
      <c r="J59" s="876"/>
      <c r="K59" s="876"/>
      <c r="L59" s="877"/>
    </row>
    <row r="60" spans="2:12" x14ac:dyDescent="0.25">
      <c r="B60" s="745" t="s">
        <v>536</v>
      </c>
      <c r="C60" s="746"/>
      <c r="D60" s="746"/>
      <c r="E60" s="746"/>
      <c r="F60" s="746"/>
      <c r="G60" s="747"/>
      <c r="H60" s="745" t="s">
        <v>537</v>
      </c>
      <c r="I60" s="746"/>
      <c r="J60" s="746"/>
      <c r="K60" s="746"/>
      <c r="L60" s="747"/>
    </row>
    <row r="61" spans="2:12" x14ac:dyDescent="0.25">
      <c r="B61" s="730"/>
      <c r="C61" s="731"/>
      <c r="D61" s="731"/>
      <c r="E61" s="731"/>
      <c r="F61" s="731"/>
      <c r="G61" s="732"/>
      <c r="H61" s="730"/>
      <c r="I61" s="731"/>
      <c r="J61" s="731"/>
      <c r="K61" s="731"/>
      <c r="L61" s="732"/>
    </row>
    <row r="62" spans="2:12" x14ac:dyDescent="0.25">
      <c r="B62" s="730"/>
      <c r="C62" s="731"/>
      <c r="D62" s="731"/>
      <c r="E62" s="731"/>
      <c r="F62" s="731"/>
      <c r="G62" s="732"/>
      <c r="H62" s="730"/>
      <c r="I62" s="731"/>
      <c r="J62" s="731"/>
      <c r="K62" s="731"/>
      <c r="L62" s="732"/>
    </row>
    <row r="63" spans="2:12" x14ac:dyDescent="0.25">
      <c r="B63" s="730"/>
      <c r="C63" s="731"/>
      <c r="D63" s="731"/>
      <c r="E63" s="731"/>
      <c r="F63" s="731"/>
      <c r="G63" s="732"/>
      <c r="H63" s="730"/>
      <c r="I63" s="731"/>
      <c r="J63" s="731"/>
      <c r="K63" s="731"/>
      <c r="L63" s="732"/>
    </row>
    <row r="64" spans="2:12" x14ac:dyDescent="0.25">
      <c r="B64" s="730"/>
      <c r="C64" s="731"/>
      <c r="D64" s="731"/>
      <c r="E64" s="731"/>
      <c r="F64" s="731"/>
      <c r="G64" s="732"/>
      <c r="H64" s="730"/>
      <c r="I64" s="731"/>
      <c r="J64" s="731"/>
      <c r="K64" s="731"/>
      <c r="L64" s="732"/>
    </row>
    <row r="65" spans="2:12" x14ac:dyDescent="0.25">
      <c r="B65" s="730"/>
      <c r="C65" s="731"/>
      <c r="D65" s="731"/>
      <c r="E65" s="731"/>
      <c r="F65" s="731"/>
      <c r="G65" s="732"/>
      <c r="H65" s="730"/>
      <c r="I65" s="731"/>
      <c r="J65" s="731"/>
      <c r="K65" s="731"/>
      <c r="L65" s="732"/>
    </row>
    <row r="66" spans="2:12" x14ac:dyDescent="0.25">
      <c r="B66" s="730"/>
      <c r="C66" s="731"/>
      <c r="D66" s="731"/>
      <c r="E66" s="731"/>
      <c r="F66" s="731"/>
      <c r="G66" s="732"/>
      <c r="H66" s="730"/>
      <c r="I66" s="731"/>
      <c r="J66" s="731"/>
      <c r="K66" s="731"/>
      <c r="L66" s="732"/>
    </row>
    <row r="67" spans="2:12" x14ac:dyDescent="0.25">
      <c r="B67" s="730"/>
      <c r="C67" s="731"/>
      <c r="D67" s="731"/>
      <c r="E67" s="731"/>
      <c r="F67" s="731"/>
      <c r="G67" s="732"/>
      <c r="H67" s="730"/>
      <c r="I67" s="731"/>
      <c r="J67" s="731"/>
      <c r="K67" s="731"/>
      <c r="L67" s="732"/>
    </row>
    <row r="68" spans="2:12" x14ac:dyDescent="0.25">
      <c r="B68" s="730"/>
      <c r="C68" s="731"/>
      <c r="D68" s="731"/>
      <c r="E68" s="731"/>
      <c r="F68" s="731"/>
      <c r="G68" s="732"/>
      <c r="H68" s="730"/>
      <c r="I68" s="731"/>
      <c r="J68" s="731"/>
      <c r="K68" s="731"/>
      <c r="L68" s="732"/>
    </row>
    <row r="69" spans="2:12" x14ac:dyDescent="0.25">
      <c r="B69" s="730"/>
      <c r="C69" s="731"/>
      <c r="D69" s="731"/>
      <c r="E69" s="731"/>
      <c r="F69" s="731"/>
      <c r="G69" s="732"/>
      <c r="H69" s="730"/>
      <c r="I69" s="731"/>
      <c r="J69" s="731"/>
      <c r="K69" s="731"/>
      <c r="L69" s="732"/>
    </row>
    <row r="70" spans="2:12" x14ac:dyDescent="0.25">
      <c r="B70" s="730"/>
      <c r="C70" s="731"/>
      <c r="D70" s="731"/>
      <c r="E70" s="731"/>
      <c r="F70" s="731"/>
      <c r="G70" s="732"/>
      <c r="H70" s="730"/>
      <c r="I70" s="731"/>
      <c r="J70" s="731"/>
      <c r="K70" s="731"/>
      <c r="L70" s="732"/>
    </row>
    <row r="71" spans="2:12" x14ac:dyDescent="0.25">
      <c r="B71" s="730"/>
      <c r="C71" s="731"/>
      <c r="D71" s="731"/>
      <c r="E71" s="731"/>
      <c r="F71" s="731"/>
      <c r="G71" s="732"/>
      <c r="H71" s="730"/>
      <c r="I71" s="731"/>
      <c r="J71" s="731"/>
      <c r="K71" s="731"/>
      <c r="L71" s="732"/>
    </row>
    <row r="72" spans="2:12" x14ac:dyDescent="0.25">
      <c r="B72" s="730"/>
      <c r="C72" s="731"/>
      <c r="D72" s="731"/>
      <c r="E72" s="731"/>
      <c r="F72" s="731"/>
      <c r="G72" s="732"/>
      <c r="H72" s="730"/>
      <c r="I72" s="731"/>
      <c r="J72" s="731"/>
      <c r="K72" s="731"/>
      <c r="L72" s="732"/>
    </row>
    <row r="73" spans="2:12" x14ac:dyDescent="0.25">
      <c r="B73" s="730"/>
      <c r="C73" s="731"/>
      <c r="D73" s="731"/>
      <c r="E73" s="731"/>
      <c r="F73" s="731"/>
      <c r="G73" s="732"/>
      <c r="H73" s="730"/>
      <c r="I73" s="731"/>
      <c r="J73" s="731"/>
      <c r="K73" s="731"/>
      <c r="L73" s="732"/>
    </row>
    <row r="74" spans="2:12" ht="15" customHeight="1" x14ac:dyDescent="0.25">
      <c r="B74" s="872">
        <v>9</v>
      </c>
      <c r="C74" s="873"/>
      <c r="D74" s="873"/>
      <c r="E74" s="873"/>
      <c r="F74" s="873"/>
      <c r="G74" s="874"/>
      <c r="H74" s="872">
        <v>10</v>
      </c>
      <c r="I74" s="873"/>
      <c r="J74" s="873"/>
      <c r="K74" s="873"/>
      <c r="L74" s="874"/>
    </row>
    <row r="75" spans="2:12" ht="15.75" thickBot="1" x14ac:dyDescent="0.3">
      <c r="B75" s="875"/>
      <c r="C75" s="876"/>
      <c r="D75" s="876"/>
      <c r="E75" s="876"/>
      <c r="F75" s="876"/>
      <c r="G75" s="877"/>
      <c r="H75" s="875"/>
      <c r="I75" s="876"/>
      <c r="J75" s="876"/>
      <c r="K75" s="876"/>
      <c r="L75" s="877"/>
    </row>
    <row r="76" spans="2:12" ht="14.25" customHeight="1" x14ac:dyDescent="0.25">
      <c r="B76" s="745" t="s">
        <v>536</v>
      </c>
      <c r="C76" s="746"/>
      <c r="D76" s="746"/>
      <c r="E76" s="746"/>
      <c r="F76" s="746"/>
      <c r="G76" s="747"/>
      <c r="H76" s="745" t="s">
        <v>537</v>
      </c>
      <c r="I76" s="746"/>
      <c r="J76" s="746"/>
      <c r="K76" s="746"/>
      <c r="L76" s="747"/>
    </row>
    <row r="77" spans="2:12" x14ac:dyDescent="0.25">
      <c r="B77" s="730"/>
      <c r="C77" s="731"/>
      <c r="D77" s="731"/>
      <c r="E77" s="731"/>
      <c r="F77" s="731"/>
      <c r="G77" s="732"/>
      <c r="H77" s="730"/>
      <c r="I77" s="731"/>
      <c r="J77" s="731"/>
      <c r="K77" s="731"/>
      <c r="L77" s="732"/>
    </row>
    <row r="78" spans="2:12" x14ac:dyDescent="0.25">
      <c r="B78" s="730"/>
      <c r="C78" s="731"/>
      <c r="D78" s="731"/>
      <c r="E78" s="731"/>
      <c r="F78" s="731"/>
      <c r="G78" s="732"/>
      <c r="H78" s="730"/>
      <c r="I78" s="731"/>
      <c r="J78" s="731"/>
      <c r="K78" s="731"/>
      <c r="L78" s="732"/>
    </row>
    <row r="79" spans="2:12" x14ac:dyDescent="0.25">
      <c r="B79" s="730"/>
      <c r="C79" s="731"/>
      <c r="D79" s="731"/>
      <c r="E79" s="731"/>
      <c r="F79" s="731"/>
      <c r="G79" s="732"/>
      <c r="H79" s="730"/>
      <c r="I79" s="731"/>
      <c r="J79" s="731"/>
      <c r="K79" s="731"/>
      <c r="L79" s="732"/>
    </row>
    <row r="80" spans="2:12" x14ac:dyDescent="0.25">
      <c r="B80" s="730"/>
      <c r="C80" s="731"/>
      <c r="D80" s="731"/>
      <c r="E80" s="731"/>
      <c r="F80" s="731"/>
      <c r="G80" s="732"/>
      <c r="H80" s="730"/>
      <c r="I80" s="731"/>
      <c r="J80" s="731"/>
      <c r="K80" s="731"/>
      <c r="L80" s="732"/>
    </row>
    <row r="81" spans="2:12" x14ac:dyDescent="0.25">
      <c r="B81" s="730"/>
      <c r="C81" s="731"/>
      <c r="D81" s="731"/>
      <c r="E81" s="731"/>
      <c r="F81" s="731"/>
      <c r="G81" s="732"/>
      <c r="H81" s="730"/>
      <c r="I81" s="731"/>
      <c r="J81" s="731"/>
      <c r="K81" s="731"/>
      <c r="L81" s="732"/>
    </row>
    <row r="82" spans="2:12" x14ac:dyDescent="0.25">
      <c r="B82" s="730"/>
      <c r="C82" s="731"/>
      <c r="D82" s="731"/>
      <c r="E82" s="731"/>
      <c r="F82" s="731"/>
      <c r="G82" s="732"/>
      <c r="H82" s="730"/>
      <c r="I82" s="731"/>
      <c r="J82" s="731"/>
      <c r="K82" s="731"/>
      <c r="L82" s="732"/>
    </row>
    <row r="83" spans="2:12" x14ac:dyDescent="0.25">
      <c r="B83" s="730"/>
      <c r="C83" s="731"/>
      <c r="D83" s="731"/>
      <c r="E83" s="731"/>
      <c r="F83" s="731"/>
      <c r="G83" s="732"/>
      <c r="H83" s="730"/>
      <c r="I83" s="731"/>
      <c r="J83" s="731"/>
      <c r="K83" s="731"/>
      <c r="L83" s="732"/>
    </row>
    <row r="84" spans="2:12" x14ac:dyDescent="0.25">
      <c r="B84" s="730"/>
      <c r="C84" s="731"/>
      <c r="D84" s="731"/>
      <c r="E84" s="731"/>
      <c r="F84" s="731"/>
      <c r="G84" s="732"/>
      <c r="H84" s="730"/>
      <c r="I84" s="731"/>
      <c r="J84" s="731"/>
      <c r="K84" s="731"/>
      <c r="L84" s="732"/>
    </row>
    <row r="85" spans="2:12" x14ac:dyDescent="0.25">
      <c r="B85" s="730"/>
      <c r="C85" s="731"/>
      <c r="D85" s="731"/>
      <c r="E85" s="731"/>
      <c r="F85" s="731"/>
      <c r="G85" s="732"/>
      <c r="H85" s="730"/>
      <c r="I85" s="731"/>
      <c r="J85" s="731"/>
      <c r="K85" s="731"/>
      <c r="L85" s="732"/>
    </row>
    <row r="86" spans="2:12" x14ac:dyDescent="0.25">
      <c r="B86" s="730"/>
      <c r="C86" s="731"/>
      <c r="D86" s="731"/>
      <c r="E86" s="731"/>
      <c r="F86" s="731"/>
      <c r="G86" s="732"/>
      <c r="H86" s="730"/>
      <c r="I86" s="731"/>
      <c r="J86" s="731"/>
      <c r="K86" s="731"/>
      <c r="L86" s="732"/>
    </row>
    <row r="87" spans="2:12" x14ac:dyDescent="0.25">
      <c r="B87" s="730"/>
      <c r="C87" s="731"/>
      <c r="D87" s="731"/>
      <c r="E87" s="731"/>
      <c r="F87" s="731"/>
      <c r="G87" s="732"/>
      <c r="H87" s="730"/>
      <c r="I87" s="731"/>
      <c r="J87" s="731"/>
      <c r="K87" s="731"/>
      <c r="L87" s="732"/>
    </row>
    <row r="88" spans="2:12" x14ac:dyDescent="0.25">
      <c r="B88" s="730"/>
      <c r="C88" s="731"/>
      <c r="D88" s="731"/>
      <c r="E88" s="731"/>
      <c r="F88" s="731"/>
      <c r="G88" s="732"/>
      <c r="H88" s="730"/>
      <c r="I88" s="731"/>
      <c r="J88" s="731"/>
      <c r="K88" s="731"/>
      <c r="L88" s="732"/>
    </row>
    <row r="89" spans="2:12" x14ac:dyDescent="0.25">
      <c r="B89" s="730"/>
      <c r="C89" s="731"/>
      <c r="D89" s="731"/>
      <c r="E89" s="731"/>
      <c r="F89" s="731"/>
      <c r="G89" s="732"/>
      <c r="H89" s="730"/>
      <c r="I89" s="731"/>
      <c r="J89" s="731"/>
      <c r="K89" s="731"/>
      <c r="L89" s="732"/>
    </row>
    <row r="90" spans="2:12" ht="15" customHeight="1" x14ac:dyDescent="0.25">
      <c r="B90" s="872">
        <v>10</v>
      </c>
      <c r="C90" s="873"/>
      <c r="D90" s="873"/>
      <c r="E90" s="873"/>
      <c r="F90" s="873"/>
      <c r="G90" s="874"/>
      <c r="H90" s="872">
        <v>11</v>
      </c>
      <c r="I90" s="873"/>
      <c r="J90" s="873"/>
      <c r="K90" s="873"/>
      <c r="L90" s="874"/>
    </row>
    <row r="91" spans="2:12" ht="15.75" thickBot="1" x14ac:dyDescent="0.3">
      <c r="B91" s="875"/>
      <c r="C91" s="876"/>
      <c r="D91" s="876"/>
      <c r="E91" s="876"/>
      <c r="F91" s="876"/>
      <c r="G91" s="877"/>
      <c r="H91" s="875"/>
      <c r="I91" s="876"/>
      <c r="J91" s="876"/>
      <c r="K91" s="876"/>
      <c r="L91" s="877"/>
    </row>
    <row r="92" spans="2:12" ht="14.25" customHeight="1" x14ac:dyDescent="0.25">
      <c r="B92" s="745" t="s">
        <v>536</v>
      </c>
      <c r="C92" s="746"/>
      <c r="D92" s="746"/>
      <c r="E92" s="746"/>
      <c r="F92" s="746"/>
      <c r="G92" s="747"/>
      <c r="H92" s="745" t="s">
        <v>537</v>
      </c>
      <c r="I92" s="746"/>
      <c r="J92" s="746"/>
      <c r="K92" s="746"/>
      <c r="L92" s="747"/>
    </row>
    <row r="93" spans="2:12" x14ac:dyDescent="0.25">
      <c r="B93" s="730"/>
      <c r="C93" s="731"/>
      <c r="D93" s="731"/>
      <c r="E93" s="731"/>
      <c r="F93" s="731"/>
      <c r="G93" s="732"/>
      <c r="H93" s="730"/>
      <c r="I93" s="731"/>
      <c r="J93" s="731"/>
      <c r="K93" s="731"/>
      <c r="L93" s="732"/>
    </row>
    <row r="94" spans="2:12" x14ac:dyDescent="0.25">
      <c r="B94" s="730"/>
      <c r="C94" s="731"/>
      <c r="D94" s="731"/>
      <c r="E94" s="731"/>
      <c r="F94" s="731"/>
      <c r="G94" s="732"/>
      <c r="H94" s="730"/>
      <c r="I94" s="731"/>
      <c r="J94" s="731"/>
      <c r="K94" s="731"/>
      <c r="L94" s="732"/>
    </row>
    <row r="95" spans="2:12" x14ac:dyDescent="0.25">
      <c r="B95" s="730"/>
      <c r="C95" s="731"/>
      <c r="D95" s="731"/>
      <c r="E95" s="731"/>
      <c r="F95" s="731"/>
      <c r="G95" s="732"/>
      <c r="H95" s="730"/>
      <c r="I95" s="731"/>
      <c r="J95" s="731"/>
      <c r="K95" s="731"/>
      <c r="L95" s="732"/>
    </row>
    <row r="96" spans="2:12" x14ac:dyDescent="0.25">
      <c r="B96" s="730"/>
      <c r="C96" s="731"/>
      <c r="D96" s="731"/>
      <c r="E96" s="731"/>
      <c r="F96" s="731"/>
      <c r="G96" s="732"/>
      <c r="H96" s="730"/>
      <c r="I96" s="731"/>
      <c r="J96" s="731"/>
      <c r="K96" s="731"/>
      <c r="L96" s="732"/>
    </row>
    <row r="97" spans="2:12" x14ac:dyDescent="0.25">
      <c r="B97" s="730"/>
      <c r="C97" s="731"/>
      <c r="D97" s="731"/>
      <c r="E97" s="731"/>
      <c r="F97" s="731"/>
      <c r="G97" s="732"/>
      <c r="H97" s="730"/>
      <c r="I97" s="731"/>
      <c r="J97" s="731"/>
      <c r="K97" s="731"/>
      <c r="L97" s="732"/>
    </row>
    <row r="98" spans="2:12" x14ac:dyDescent="0.25">
      <c r="B98" s="730"/>
      <c r="C98" s="731"/>
      <c r="D98" s="731"/>
      <c r="E98" s="731"/>
      <c r="F98" s="731"/>
      <c r="G98" s="732"/>
      <c r="H98" s="730"/>
      <c r="I98" s="731"/>
      <c r="J98" s="731"/>
      <c r="K98" s="731"/>
      <c r="L98" s="732"/>
    </row>
    <row r="99" spans="2:12" x14ac:dyDescent="0.25">
      <c r="B99" s="730"/>
      <c r="C99" s="731"/>
      <c r="D99" s="731"/>
      <c r="E99" s="731"/>
      <c r="F99" s="731"/>
      <c r="G99" s="732"/>
      <c r="H99" s="730"/>
      <c r="I99" s="731"/>
      <c r="J99" s="731"/>
      <c r="K99" s="731"/>
      <c r="L99" s="732"/>
    </row>
    <row r="100" spans="2:12" x14ac:dyDescent="0.25">
      <c r="B100" s="730"/>
      <c r="C100" s="731"/>
      <c r="D100" s="731"/>
      <c r="E100" s="731"/>
      <c r="F100" s="731"/>
      <c r="G100" s="732"/>
      <c r="H100" s="730"/>
      <c r="I100" s="731"/>
      <c r="J100" s="731"/>
      <c r="K100" s="731"/>
      <c r="L100" s="732"/>
    </row>
    <row r="101" spans="2:12" x14ac:dyDescent="0.25">
      <c r="B101" s="730"/>
      <c r="C101" s="731"/>
      <c r="D101" s="731"/>
      <c r="E101" s="731"/>
      <c r="F101" s="731"/>
      <c r="G101" s="732"/>
      <c r="H101" s="730"/>
      <c r="I101" s="731"/>
      <c r="J101" s="731"/>
      <c r="K101" s="731"/>
      <c r="L101" s="732"/>
    </row>
    <row r="102" spans="2:12" x14ac:dyDescent="0.25">
      <c r="B102" s="730"/>
      <c r="C102" s="731"/>
      <c r="D102" s="731"/>
      <c r="E102" s="731"/>
      <c r="F102" s="731"/>
      <c r="G102" s="732"/>
      <c r="H102" s="730"/>
      <c r="I102" s="731"/>
      <c r="J102" s="731"/>
      <c r="K102" s="731"/>
      <c r="L102" s="732"/>
    </row>
    <row r="103" spans="2:12" x14ac:dyDescent="0.25">
      <c r="B103" s="730"/>
      <c r="C103" s="731"/>
      <c r="D103" s="731"/>
      <c r="E103" s="731"/>
      <c r="F103" s="731"/>
      <c r="G103" s="732"/>
      <c r="H103" s="730"/>
      <c r="I103" s="731"/>
      <c r="J103" s="731"/>
      <c r="K103" s="731"/>
      <c r="L103" s="732"/>
    </row>
    <row r="104" spans="2:12" x14ac:dyDescent="0.25">
      <c r="B104" s="730"/>
      <c r="C104" s="731"/>
      <c r="D104" s="731"/>
      <c r="E104" s="731"/>
      <c r="F104" s="731"/>
      <c r="G104" s="732"/>
      <c r="H104" s="730"/>
      <c r="I104" s="731"/>
      <c r="J104" s="731"/>
      <c r="K104" s="731"/>
      <c r="L104" s="732"/>
    </row>
    <row r="105" spans="2:12" x14ac:dyDescent="0.25">
      <c r="B105" s="730"/>
      <c r="C105" s="731"/>
      <c r="D105" s="731"/>
      <c r="E105" s="731"/>
      <c r="F105" s="731"/>
      <c r="G105" s="732"/>
      <c r="H105" s="730"/>
      <c r="I105" s="731"/>
      <c r="J105" s="731"/>
      <c r="K105" s="731"/>
      <c r="L105" s="732"/>
    </row>
    <row r="106" spans="2:12" ht="15" customHeight="1" x14ac:dyDescent="0.25">
      <c r="B106" s="872">
        <v>12</v>
      </c>
      <c r="C106" s="873"/>
      <c r="D106" s="873"/>
      <c r="E106" s="873"/>
      <c r="F106" s="873"/>
      <c r="G106" s="874"/>
      <c r="H106" s="872">
        <v>13</v>
      </c>
      <c r="I106" s="873"/>
      <c r="J106" s="873"/>
      <c r="K106" s="873"/>
      <c r="L106" s="874"/>
    </row>
    <row r="107" spans="2:12" ht="15.75" thickBot="1" x14ac:dyDescent="0.3">
      <c r="B107" s="875"/>
      <c r="C107" s="876"/>
      <c r="D107" s="876"/>
      <c r="E107" s="876"/>
      <c r="F107" s="876"/>
      <c r="G107" s="877"/>
      <c r="H107" s="875"/>
      <c r="I107" s="876"/>
      <c r="J107" s="876"/>
      <c r="K107" s="876"/>
      <c r="L107" s="877"/>
    </row>
    <row r="108" spans="2:12" ht="103.5" customHeight="1" thickBot="1" x14ac:dyDescent="0.3">
      <c r="B108" s="895" t="s">
        <v>1250</v>
      </c>
      <c r="C108" s="896"/>
      <c r="D108" s="896"/>
      <c r="E108" s="896"/>
      <c r="F108" s="896"/>
      <c r="G108" s="896"/>
      <c r="H108" s="896"/>
      <c r="I108" s="896"/>
      <c r="J108" s="896"/>
      <c r="K108" s="896"/>
      <c r="L108" s="897"/>
    </row>
    <row r="109" spans="2:12" ht="14.25" customHeight="1" x14ac:dyDescent="0.25">
      <c r="B109" s="745" t="s">
        <v>536</v>
      </c>
      <c r="C109" s="746"/>
      <c r="D109" s="746"/>
      <c r="E109" s="746"/>
      <c r="F109" s="746"/>
      <c r="G109" s="747"/>
      <c r="H109" s="745" t="s">
        <v>537</v>
      </c>
      <c r="I109" s="746"/>
      <c r="J109" s="746"/>
      <c r="K109" s="746"/>
      <c r="L109" s="747"/>
    </row>
    <row r="110" spans="2:12" x14ac:dyDescent="0.25">
      <c r="B110" s="730"/>
      <c r="C110" s="731"/>
      <c r="D110" s="731"/>
      <c r="E110" s="731"/>
      <c r="F110" s="731"/>
      <c r="G110" s="732"/>
      <c r="H110" s="730"/>
      <c r="I110" s="731"/>
      <c r="J110" s="731"/>
      <c r="K110" s="731"/>
      <c r="L110" s="732"/>
    </row>
    <row r="111" spans="2:12" x14ac:dyDescent="0.25">
      <c r="B111" s="730"/>
      <c r="C111" s="731"/>
      <c r="D111" s="731"/>
      <c r="E111" s="731"/>
      <c r="F111" s="731"/>
      <c r="G111" s="732"/>
      <c r="H111" s="730"/>
      <c r="I111" s="731"/>
      <c r="J111" s="731"/>
      <c r="K111" s="731"/>
      <c r="L111" s="732"/>
    </row>
    <row r="112" spans="2:12" x14ac:dyDescent="0.25">
      <c r="B112" s="730"/>
      <c r="C112" s="731"/>
      <c r="D112" s="731"/>
      <c r="E112" s="731"/>
      <c r="F112" s="731"/>
      <c r="G112" s="732"/>
      <c r="H112" s="730"/>
      <c r="I112" s="731"/>
      <c r="J112" s="731"/>
      <c r="K112" s="731"/>
      <c r="L112" s="732"/>
    </row>
    <row r="113" spans="2:12" x14ac:dyDescent="0.25">
      <c r="B113" s="730"/>
      <c r="C113" s="731"/>
      <c r="D113" s="731"/>
      <c r="E113" s="731"/>
      <c r="F113" s="731"/>
      <c r="G113" s="732"/>
      <c r="H113" s="730"/>
      <c r="I113" s="731"/>
      <c r="J113" s="731"/>
      <c r="K113" s="731"/>
      <c r="L113" s="732"/>
    </row>
    <row r="114" spans="2:12" x14ac:dyDescent="0.25">
      <c r="B114" s="730"/>
      <c r="C114" s="731"/>
      <c r="D114" s="731"/>
      <c r="E114" s="731"/>
      <c r="F114" s="731"/>
      <c r="G114" s="732"/>
      <c r="H114" s="730"/>
      <c r="I114" s="731"/>
      <c r="J114" s="731"/>
      <c r="K114" s="731"/>
      <c r="L114" s="732"/>
    </row>
    <row r="115" spans="2:12" x14ac:dyDescent="0.25">
      <c r="B115" s="730"/>
      <c r="C115" s="731"/>
      <c r="D115" s="731"/>
      <c r="E115" s="731"/>
      <c r="F115" s="731"/>
      <c r="G115" s="732"/>
      <c r="H115" s="730"/>
      <c r="I115" s="731"/>
      <c r="J115" s="731"/>
      <c r="K115" s="731"/>
      <c r="L115" s="732"/>
    </row>
    <row r="116" spans="2:12" x14ac:dyDescent="0.25">
      <c r="B116" s="730"/>
      <c r="C116" s="731"/>
      <c r="D116" s="731"/>
      <c r="E116" s="731"/>
      <c r="F116" s="731"/>
      <c r="G116" s="732"/>
      <c r="H116" s="730"/>
      <c r="I116" s="731"/>
      <c r="J116" s="731"/>
      <c r="K116" s="731"/>
      <c r="L116" s="732"/>
    </row>
    <row r="117" spans="2:12" x14ac:dyDescent="0.25">
      <c r="B117" s="730"/>
      <c r="C117" s="731"/>
      <c r="D117" s="731"/>
      <c r="E117" s="731"/>
      <c r="F117" s="731"/>
      <c r="G117" s="732"/>
      <c r="H117" s="730"/>
      <c r="I117" s="731"/>
      <c r="J117" s="731"/>
      <c r="K117" s="731"/>
      <c r="L117" s="732"/>
    </row>
    <row r="118" spans="2:12" x14ac:dyDescent="0.25">
      <c r="B118" s="730"/>
      <c r="C118" s="731"/>
      <c r="D118" s="731"/>
      <c r="E118" s="731"/>
      <c r="F118" s="731"/>
      <c r="G118" s="732"/>
      <c r="H118" s="730"/>
      <c r="I118" s="731"/>
      <c r="J118" s="731"/>
      <c r="K118" s="731"/>
      <c r="L118" s="732"/>
    </row>
    <row r="119" spans="2:12" x14ac:dyDescent="0.25">
      <c r="B119" s="730"/>
      <c r="C119" s="731"/>
      <c r="D119" s="731"/>
      <c r="E119" s="731"/>
      <c r="F119" s="731"/>
      <c r="G119" s="732"/>
      <c r="H119" s="730"/>
      <c r="I119" s="731"/>
      <c r="J119" s="731"/>
      <c r="K119" s="731"/>
      <c r="L119" s="732"/>
    </row>
    <row r="120" spans="2:12" x14ac:dyDescent="0.25">
      <c r="B120" s="730"/>
      <c r="C120" s="731"/>
      <c r="D120" s="731"/>
      <c r="E120" s="731"/>
      <c r="F120" s="731"/>
      <c r="G120" s="732"/>
      <c r="H120" s="730"/>
      <c r="I120" s="731"/>
      <c r="J120" s="731"/>
      <c r="K120" s="731"/>
      <c r="L120" s="732"/>
    </row>
    <row r="121" spans="2:12" x14ac:dyDescent="0.25">
      <c r="B121" s="730"/>
      <c r="C121" s="731"/>
      <c r="D121" s="731"/>
      <c r="E121" s="731"/>
      <c r="F121" s="731"/>
      <c r="G121" s="732"/>
      <c r="H121" s="730"/>
      <c r="I121" s="731"/>
      <c r="J121" s="731"/>
      <c r="K121" s="731"/>
      <c r="L121" s="732"/>
    </row>
    <row r="122" spans="2:12" x14ac:dyDescent="0.25">
      <c r="B122" s="730"/>
      <c r="C122" s="731"/>
      <c r="D122" s="731"/>
      <c r="E122" s="731"/>
      <c r="F122" s="731"/>
      <c r="G122" s="732"/>
      <c r="H122" s="730"/>
      <c r="I122" s="731"/>
      <c r="J122" s="731"/>
      <c r="K122" s="731"/>
      <c r="L122" s="732"/>
    </row>
    <row r="123" spans="2:12" ht="15" customHeight="1" x14ac:dyDescent="0.25">
      <c r="B123" s="872">
        <v>14</v>
      </c>
      <c r="C123" s="873"/>
      <c r="D123" s="873"/>
      <c r="E123" s="873"/>
      <c r="F123" s="873"/>
      <c r="G123" s="874"/>
      <c r="H123" s="872">
        <v>15</v>
      </c>
      <c r="I123" s="873"/>
      <c r="J123" s="873"/>
      <c r="K123" s="873"/>
      <c r="L123" s="874"/>
    </row>
    <row r="124" spans="2:12" ht="15.75" thickBot="1" x14ac:dyDescent="0.3">
      <c r="B124" s="875"/>
      <c r="C124" s="876"/>
      <c r="D124" s="876"/>
      <c r="E124" s="876"/>
      <c r="F124" s="876"/>
      <c r="G124" s="877"/>
      <c r="H124" s="875"/>
      <c r="I124" s="876"/>
      <c r="J124" s="876"/>
      <c r="K124" s="876"/>
      <c r="L124" s="877"/>
    </row>
    <row r="125" spans="2:12" x14ac:dyDescent="0.25">
      <c r="B125" s="745" t="s">
        <v>536</v>
      </c>
      <c r="C125" s="746"/>
      <c r="D125" s="746"/>
      <c r="E125" s="746"/>
      <c r="F125" s="746"/>
      <c r="G125" s="747"/>
      <c r="H125" s="745" t="s">
        <v>537</v>
      </c>
      <c r="I125" s="746"/>
      <c r="J125" s="746"/>
      <c r="K125" s="746"/>
      <c r="L125" s="747"/>
    </row>
    <row r="126" spans="2:12" x14ac:dyDescent="0.25">
      <c r="B126" s="730"/>
      <c r="C126" s="731"/>
      <c r="D126" s="731"/>
      <c r="E126" s="731"/>
      <c r="F126" s="731"/>
      <c r="G126" s="732"/>
      <c r="H126" s="730"/>
      <c r="I126" s="731"/>
      <c r="J126" s="731"/>
      <c r="K126" s="731"/>
      <c r="L126" s="732"/>
    </row>
    <row r="127" spans="2:12" x14ac:dyDescent="0.25">
      <c r="B127" s="730"/>
      <c r="C127" s="731"/>
      <c r="D127" s="731"/>
      <c r="E127" s="731"/>
      <c r="F127" s="731"/>
      <c r="G127" s="732"/>
      <c r="H127" s="730"/>
      <c r="I127" s="731"/>
      <c r="J127" s="731"/>
      <c r="K127" s="731"/>
      <c r="L127" s="732"/>
    </row>
    <row r="128" spans="2:12" x14ac:dyDescent="0.25">
      <c r="B128" s="730"/>
      <c r="C128" s="731"/>
      <c r="D128" s="731"/>
      <c r="E128" s="731"/>
      <c r="F128" s="731"/>
      <c r="G128" s="732"/>
      <c r="H128" s="730"/>
      <c r="I128" s="731"/>
      <c r="J128" s="731"/>
      <c r="K128" s="731"/>
      <c r="L128" s="732"/>
    </row>
    <row r="129" spans="2:12" x14ac:dyDescent="0.25">
      <c r="B129" s="730"/>
      <c r="C129" s="731"/>
      <c r="D129" s="731"/>
      <c r="E129" s="731"/>
      <c r="F129" s="731"/>
      <c r="G129" s="732"/>
      <c r="H129" s="730"/>
      <c r="I129" s="731"/>
      <c r="J129" s="731"/>
      <c r="K129" s="731"/>
      <c r="L129" s="732"/>
    </row>
    <row r="130" spans="2:12" x14ac:dyDescent="0.25">
      <c r="B130" s="730"/>
      <c r="C130" s="731"/>
      <c r="D130" s="731"/>
      <c r="E130" s="731"/>
      <c r="F130" s="731"/>
      <c r="G130" s="732"/>
      <c r="H130" s="730"/>
      <c r="I130" s="731"/>
      <c r="J130" s="731"/>
      <c r="K130" s="731"/>
      <c r="L130" s="732"/>
    </row>
    <row r="131" spans="2:12" x14ac:dyDescent="0.25">
      <c r="B131" s="730"/>
      <c r="C131" s="731"/>
      <c r="D131" s="731"/>
      <c r="E131" s="731"/>
      <c r="F131" s="731"/>
      <c r="G131" s="732"/>
      <c r="H131" s="730"/>
      <c r="I131" s="731"/>
      <c r="J131" s="731"/>
      <c r="K131" s="731"/>
      <c r="L131" s="732"/>
    </row>
    <row r="132" spans="2:12" x14ac:dyDescent="0.25">
      <c r="B132" s="730"/>
      <c r="C132" s="731"/>
      <c r="D132" s="731"/>
      <c r="E132" s="731"/>
      <c r="F132" s="731"/>
      <c r="G132" s="732"/>
      <c r="H132" s="730"/>
      <c r="I132" s="731"/>
      <c r="J132" s="731"/>
      <c r="K132" s="731"/>
      <c r="L132" s="732"/>
    </row>
    <row r="133" spans="2:12" x14ac:dyDescent="0.25">
      <c r="B133" s="730"/>
      <c r="C133" s="731"/>
      <c r="D133" s="731"/>
      <c r="E133" s="731"/>
      <c r="F133" s="731"/>
      <c r="G133" s="732"/>
      <c r="H133" s="730"/>
      <c r="I133" s="731"/>
      <c r="J133" s="731"/>
      <c r="K133" s="731"/>
      <c r="L133" s="732"/>
    </row>
    <row r="134" spans="2:12" x14ac:dyDescent="0.25">
      <c r="B134" s="730"/>
      <c r="C134" s="731"/>
      <c r="D134" s="731"/>
      <c r="E134" s="731"/>
      <c r="F134" s="731"/>
      <c r="G134" s="732"/>
      <c r="H134" s="730"/>
      <c r="I134" s="731"/>
      <c r="J134" s="731"/>
      <c r="K134" s="731"/>
      <c r="L134" s="732"/>
    </row>
    <row r="135" spans="2:12" x14ac:dyDescent="0.25">
      <c r="B135" s="730"/>
      <c r="C135" s="731"/>
      <c r="D135" s="731"/>
      <c r="E135" s="731"/>
      <c r="F135" s="731"/>
      <c r="G135" s="732"/>
      <c r="H135" s="730"/>
      <c r="I135" s="731"/>
      <c r="J135" s="731"/>
      <c r="K135" s="731"/>
      <c r="L135" s="732"/>
    </row>
    <row r="136" spans="2:12" x14ac:dyDescent="0.25">
      <c r="B136" s="730"/>
      <c r="C136" s="731"/>
      <c r="D136" s="731"/>
      <c r="E136" s="731"/>
      <c r="F136" s="731"/>
      <c r="G136" s="732"/>
      <c r="H136" s="730"/>
      <c r="I136" s="731"/>
      <c r="J136" s="731"/>
      <c r="K136" s="731"/>
      <c r="L136" s="732"/>
    </row>
    <row r="137" spans="2:12" x14ac:dyDescent="0.25">
      <c r="B137" s="730"/>
      <c r="C137" s="731"/>
      <c r="D137" s="731"/>
      <c r="E137" s="731"/>
      <c r="F137" s="731"/>
      <c r="G137" s="732"/>
      <c r="H137" s="730"/>
      <c r="I137" s="731"/>
      <c r="J137" s="731"/>
      <c r="K137" s="731"/>
      <c r="L137" s="732"/>
    </row>
    <row r="138" spans="2:12" x14ac:dyDescent="0.25">
      <c r="B138" s="730"/>
      <c r="C138" s="731"/>
      <c r="D138" s="731"/>
      <c r="E138" s="731"/>
      <c r="F138" s="731"/>
      <c r="G138" s="732"/>
      <c r="H138" s="730"/>
      <c r="I138" s="731"/>
      <c r="J138" s="731"/>
      <c r="K138" s="731"/>
      <c r="L138" s="732"/>
    </row>
    <row r="139" spans="2:12" x14ac:dyDescent="0.25">
      <c r="B139" s="872">
        <v>16</v>
      </c>
      <c r="C139" s="873"/>
      <c r="D139" s="873"/>
      <c r="E139" s="873"/>
      <c r="F139" s="873"/>
      <c r="G139" s="874"/>
      <c r="H139" s="872">
        <v>17</v>
      </c>
      <c r="I139" s="873"/>
      <c r="J139" s="873"/>
      <c r="K139" s="873"/>
      <c r="L139" s="874"/>
    </row>
    <row r="140" spans="2:12" ht="15.75" thickBot="1" x14ac:dyDescent="0.3">
      <c r="B140" s="875"/>
      <c r="C140" s="876"/>
      <c r="D140" s="876"/>
      <c r="E140" s="876"/>
      <c r="F140" s="876"/>
      <c r="G140" s="877"/>
      <c r="H140" s="875"/>
      <c r="I140" s="876"/>
      <c r="J140" s="876"/>
      <c r="K140" s="876"/>
      <c r="L140" s="877"/>
    </row>
    <row r="141" spans="2:12" ht="64.5" customHeight="1" thickBot="1" x14ac:dyDescent="0.3">
      <c r="B141" s="898" t="s">
        <v>1251</v>
      </c>
      <c r="C141" s="899"/>
      <c r="D141" s="899"/>
      <c r="E141" s="899"/>
      <c r="F141" s="899"/>
      <c r="G141" s="899"/>
      <c r="H141" s="899"/>
      <c r="I141" s="899"/>
      <c r="J141" s="899"/>
      <c r="K141" s="899"/>
      <c r="L141" s="900"/>
    </row>
    <row r="142" spans="2:12" ht="14.25" customHeight="1" x14ac:dyDescent="0.25">
      <c r="B142" s="745" t="s">
        <v>536</v>
      </c>
      <c r="C142" s="746"/>
      <c r="D142" s="746"/>
      <c r="E142" s="746"/>
      <c r="F142" s="746"/>
      <c r="G142" s="747"/>
      <c r="H142" s="745" t="s">
        <v>537</v>
      </c>
      <c r="I142" s="746"/>
      <c r="J142" s="746"/>
      <c r="K142" s="746"/>
      <c r="L142" s="747"/>
    </row>
    <row r="143" spans="2:12" x14ac:dyDescent="0.25">
      <c r="B143" s="730"/>
      <c r="C143" s="731"/>
      <c r="D143" s="731"/>
      <c r="E143" s="731"/>
      <c r="F143" s="731"/>
      <c r="G143" s="732"/>
      <c r="H143" s="730"/>
      <c r="I143" s="731"/>
      <c r="J143" s="731"/>
      <c r="K143" s="731"/>
      <c r="L143" s="732"/>
    </row>
    <row r="144" spans="2:12" x14ac:dyDescent="0.25">
      <c r="B144" s="730"/>
      <c r="C144" s="731"/>
      <c r="D144" s="731"/>
      <c r="E144" s="731"/>
      <c r="F144" s="731"/>
      <c r="G144" s="732"/>
      <c r="H144" s="730"/>
      <c r="I144" s="731"/>
      <c r="J144" s="731"/>
      <c r="K144" s="731"/>
      <c r="L144" s="732"/>
    </row>
    <row r="145" spans="2:12" x14ac:dyDescent="0.25">
      <c r="B145" s="730"/>
      <c r="C145" s="731"/>
      <c r="D145" s="731"/>
      <c r="E145" s="731"/>
      <c r="F145" s="731"/>
      <c r="G145" s="732"/>
      <c r="H145" s="730"/>
      <c r="I145" s="731"/>
      <c r="J145" s="731"/>
      <c r="K145" s="731"/>
      <c r="L145" s="732"/>
    </row>
    <row r="146" spans="2:12" x14ac:dyDescent="0.25">
      <c r="B146" s="730"/>
      <c r="C146" s="731"/>
      <c r="D146" s="731"/>
      <c r="E146" s="731"/>
      <c r="F146" s="731"/>
      <c r="G146" s="732"/>
      <c r="H146" s="730"/>
      <c r="I146" s="731"/>
      <c r="J146" s="731"/>
      <c r="K146" s="731"/>
      <c r="L146" s="732"/>
    </row>
    <row r="147" spans="2:12" x14ac:dyDescent="0.25">
      <c r="B147" s="730"/>
      <c r="C147" s="731"/>
      <c r="D147" s="731"/>
      <c r="E147" s="731"/>
      <c r="F147" s="731"/>
      <c r="G147" s="732"/>
      <c r="H147" s="730"/>
      <c r="I147" s="731"/>
      <c r="J147" s="731"/>
      <c r="K147" s="731"/>
      <c r="L147" s="732"/>
    </row>
    <row r="148" spans="2:12" x14ac:dyDescent="0.25">
      <c r="B148" s="730"/>
      <c r="C148" s="731"/>
      <c r="D148" s="731"/>
      <c r="E148" s="731"/>
      <c r="F148" s="731"/>
      <c r="G148" s="732"/>
      <c r="H148" s="730"/>
      <c r="I148" s="731"/>
      <c r="J148" s="731"/>
      <c r="K148" s="731"/>
      <c r="L148" s="732"/>
    </row>
    <row r="149" spans="2:12" x14ac:dyDescent="0.25">
      <c r="B149" s="730"/>
      <c r="C149" s="731"/>
      <c r="D149" s="731"/>
      <c r="E149" s="731"/>
      <c r="F149" s="731"/>
      <c r="G149" s="732"/>
      <c r="H149" s="730"/>
      <c r="I149" s="731"/>
      <c r="J149" s="731"/>
      <c r="K149" s="731"/>
      <c r="L149" s="732"/>
    </row>
    <row r="150" spans="2:12" x14ac:dyDescent="0.25">
      <c r="B150" s="730"/>
      <c r="C150" s="731"/>
      <c r="D150" s="731"/>
      <c r="E150" s="731"/>
      <c r="F150" s="731"/>
      <c r="G150" s="732"/>
      <c r="H150" s="730"/>
      <c r="I150" s="731"/>
      <c r="J150" s="731"/>
      <c r="K150" s="731"/>
      <c r="L150" s="732"/>
    </row>
    <row r="151" spans="2:12" x14ac:dyDescent="0.25">
      <c r="B151" s="730"/>
      <c r="C151" s="731"/>
      <c r="D151" s="731"/>
      <c r="E151" s="731"/>
      <c r="F151" s="731"/>
      <c r="G151" s="732"/>
      <c r="H151" s="730"/>
      <c r="I151" s="731"/>
      <c r="J151" s="731"/>
      <c r="K151" s="731"/>
      <c r="L151" s="732"/>
    </row>
    <row r="152" spans="2:12" x14ac:dyDescent="0.25">
      <c r="B152" s="730"/>
      <c r="C152" s="731"/>
      <c r="D152" s="731"/>
      <c r="E152" s="731"/>
      <c r="F152" s="731"/>
      <c r="G152" s="732"/>
      <c r="H152" s="730"/>
      <c r="I152" s="731"/>
      <c r="J152" s="731"/>
      <c r="K152" s="731"/>
      <c r="L152" s="732"/>
    </row>
    <row r="153" spans="2:12" x14ac:dyDescent="0.25">
      <c r="B153" s="730"/>
      <c r="C153" s="731"/>
      <c r="D153" s="731"/>
      <c r="E153" s="731"/>
      <c r="F153" s="731"/>
      <c r="G153" s="732"/>
      <c r="H153" s="730"/>
      <c r="I153" s="731"/>
      <c r="J153" s="731"/>
      <c r="K153" s="731"/>
      <c r="L153" s="732"/>
    </row>
    <row r="154" spans="2:12" x14ac:dyDescent="0.25">
      <c r="B154" s="730"/>
      <c r="C154" s="731"/>
      <c r="D154" s="731"/>
      <c r="E154" s="731"/>
      <c r="F154" s="731"/>
      <c r="G154" s="732"/>
      <c r="H154" s="730"/>
      <c r="I154" s="731"/>
      <c r="J154" s="731"/>
      <c r="K154" s="731"/>
      <c r="L154" s="732"/>
    </row>
    <row r="155" spans="2:12" x14ac:dyDescent="0.25">
      <c r="B155" s="730"/>
      <c r="C155" s="731"/>
      <c r="D155" s="731"/>
      <c r="E155" s="731"/>
      <c r="F155" s="731"/>
      <c r="G155" s="732"/>
      <c r="H155" s="730"/>
      <c r="I155" s="731"/>
      <c r="J155" s="731"/>
      <c r="K155" s="731"/>
      <c r="L155" s="732"/>
    </row>
    <row r="156" spans="2:12" ht="15" customHeight="1" x14ac:dyDescent="0.25">
      <c r="B156" s="872">
        <v>18</v>
      </c>
      <c r="C156" s="873"/>
      <c r="D156" s="873"/>
      <c r="E156" s="873"/>
      <c r="F156" s="873"/>
      <c r="G156" s="874"/>
      <c r="H156" s="872">
        <v>19</v>
      </c>
      <c r="I156" s="873"/>
      <c r="J156" s="873"/>
      <c r="K156" s="873"/>
      <c r="L156" s="874"/>
    </row>
    <row r="157" spans="2:12" ht="15.75" thickBot="1" x14ac:dyDescent="0.3">
      <c r="B157" s="875"/>
      <c r="C157" s="876"/>
      <c r="D157" s="876"/>
      <c r="E157" s="876"/>
      <c r="F157" s="876"/>
      <c r="G157" s="877"/>
      <c r="H157" s="875"/>
      <c r="I157" s="876"/>
      <c r="J157" s="876"/>
      <c r="K157" s="876"/>
      <c r="L157" s="877"/>
    </row>
    <row r="158" spans="2:12" ht="52.5" customHeight="1" thickBot="1" x14ac:dyDescent="0.3">
      <c r="B158" s="898" t="s">
        <v>1252</v>
      </c>
      <c r="C158" s="899"/>
      <c r="D158" s="899"/>
      <c r="E158" s="899"/>
      <c r="F158" s="899"/>
      <c r="G158" s="899"/>
      <c r="H158" s="899"/>
      <c r="I158" s="899"/>
      <c r="J158" s="899"/>
      <c r="K158" s="899"/>
      <c r="L158" s="900"/>
    </row>
    <row r="159" spans="2:12" x14ac:dyDescent="0.25">
      <c r="B159" s="745" t="s">
        <v>536</v>
      </c>
      <c r="C159" s="746"/>
      <c r="D159" s="746"/>
      <c r="E159" s="746"/>
      <c r="F159" s="746"/>
      <c r="G159" s="747"/>
      <c r="H159" s="745" t="s">
        <v>537</v>
      </c>
      <c r="I159" s="746"/>
      <c r="J159" s="746"/>
      <c r="K159" s="746"/>
      <c r="L159" s="747"/>
    </row>
    <row r="160" spans="2:12" x14ac:dyDescent="0.25">
      <c r="B160" s="730"/>
      <c r="C160" s="731"/>
      <c r="D160" s="731"/>
      <c r="E160" s="731"/>
      <c r="F160" s="731"/>
      <c r="G160" s="732"/>
      <c r="H160" s="730"/>
      <c r="I160" s="731"/>
      <c r="J160" s="731"/>
      <c r="K160" s="731"/>
      <c r="L160" s="732"/>
    </row>
    <row r="161" spans="2:12" x14ac:dyDescent="0.25">
      <c r="B161" s="730"/>
      <c r="C161" s="731"/>
      <c r="D161" s="731"/>
      <c r="E161" s="731"/>
      <c r="F161" s="731"/>
      <c r="G161" s="732"/>
      <c r="H161" s="730"/>
      <c r="I161" s="731"/>
      <c r="J161" s="731"/>
      <c r="K161" s="731"/>
      <c r="L161" s="732"/>
    </row>
    <row r="162" spans="2:12" x14ac:dyDescent="0.25">
      <c r="B162" s="730"/>
      <c r="C162" s="731"/>
      <c r="D162" s="731"/>
      <c r="E162" s="731"/>
      <c r="F162" s="731"/>
      <c r="G162" s="732"/>
      <c r="H162" s="730"/>
      <c r="I162" s="731"/>
      <c r="J162" s="731"/>
      <c r="K162" s="731"/>
      <c r="L162" s="732"/>
    </row>
    <row r="163" spans="2:12" x14ac:dyDescent="0.25">
      <c r="B163" s="730"/>
      <c r="C163" s="731"/>
      <c r="D163" s="731"/>
      <c r="E163" s="731"/>
      <c r="F163" s="731"/>
      <c r="G163" s="732"/>
      <c r="H163" s="730"/>
      <c r="I163" s="731"/>
      <c r="J163" s="731"/>
      <c r="K163" s="731"/>
      <c r="L163" s="732"/>
    </row>
    <row r="164" spans="2:12" x14ac:dyDescent="0.25">
      <c r="B164" s="730"/>
      <c r="C164" s="731"/>
      <c r="D164" s="731"/>
      <c r="E164" s="731"/>
      <c r="F164" s="731"/>
      <c r="G164" s="732"/>
      <c r="H164" s="730"/>
      <c r="I164" s="731"/>
      <c r="J164" s="731"/>
      <c r="K164" s="731"/>
      <c r="L164" s="732"/>
    </row>
    <row r="165" spans="2:12" x14ac:dyDescent="0.25">
      <c r="B165" s="730"/>
      <c r="C165" s="731"/>
      <c r="D165" s="731"/>
      <c r="E165" s="731"/>
      <c r="F165" s="731"/>
      <c r="G165" s="732"/>
      <c r="H165" s="730"/>
      <c r="I165" s="731"/>
      <c r="J165" s="731"/>
      <c r="K165" s="731"/>
      <c r="L165" s="732"/>
    </row>
    <row r="166" spans="2:12" x14ac:dyDescent="0.25">
      <c r="B166" s="730"/>
      <c r="C166" s="731"/>
      <c r="D166" s="731"/>
      <c r="E166" s="731"/>
      <c r="F166" s="731"/>
      <c r="G166" s="732"/>
      <c r="H166" s="730"/>
      <c r="I166" s="731"/>
      <c r="J166" s="731"/>
      <c r="K166" s="731"/>
      <c r="L166" s="732"/>
    </row>
    <row r="167" spans="2:12" x14ac:dyDescent="0.25">
      <c r="B167" s="730"/>
      <c r="C167" s="731"/>
      <c r="D167" s="731"/>
      <c r="E167" s="731"/>
      <c r="F167" s="731"/>
      <c r="G167" s="732"/>
      <c r="H167" s="730"/>
      <c r="I167" s="731"/>
      <c r="J167" s="731"/>
      <c r="K167" s="731"/>
      <c r="L167" s="732"/>
    </row>
    <row r="168" spans="2:12" x14ac:dyDescent="0.25">
      <c r="B168" s="730"/>
      <c r="C168" s="731"/>
      <c r="D168" s="731"/>
      <c r="E168" s="731"/>
      <c r="F168" s="731"/>
      <c r="G168" s="732"/>
      <c r="H168" s="730"/>
      <c r="I168" s="731"/>
      <c r="J168" s="731"/>
      <c r="K168" s="731"/>
      <c r="L168" s="732"/>
    </row>
    <row r="169" spans="2:12" x14ac:dyDescent="0.25">
      <c r="B169" s="730"/>
      <c r="C169" s="731"/>
      <c r="D169" s="731"/>
      <c r="E169" s="731"/>
      <c r="F169" s="731"/>
      <c r="G169" s="732"/>
      <c r="H169" s="730"/>
      <c r="I169" s="731"/>
      <c r="J169" s="731"/>
      <c r="K169" s="731"/>
      <c r="L169" s="732"/>
    </row>
    <row r="170" spans="2:12" x14ac:dyDescent="0.25">
      <c r="B170" s="730"/>
      <c r="C170" s="731"/>
      <c r="D170" s="731"/>
      <c r="E170" s="731"/>
      <c r="F170" s="731"/>
      <c r="G170" s="732"/>
      <c r="H170" s="730"/>
      <c r="I170" s="731"/>
      <c r="J170" s="731"/>
      <c r="K170" s="731"/>
      <c r="L170" s="732"/>
    </row>
    <row r="171" spans="2:12" x14ac:dyDescent="0.25">
      <c r="B171" s="730"/>
      <c r="C171" s="731"/>
      <c r="D171" s="731"/>
      <c r="E171" s="731"/>
      <c r="F171" s="731"/>
      <c r="G171" s="732"/>
      <c r="H171" s="730"/>
      <c r="I171" s="731"/>
      <c r="J171" s="731"/>
      <c r="K171" s="731"/>
      <c r="L171" s="732"/>
    </row>
    <row r="172" spans="2:12" x14ac:dyDescent="0.25">
      <c r="B172" s="730"/>
      <c r="C172" s="731"/>
      <c r="D172" s="731"/>
      <c r="E172" s="731"/>
      <c r="F172" s="731"/>
      <c r="G172" s="732"/>
      <c r="H172" s="730"/>
      <c r="I172" s="731"/>
      <c r="J172" s="731"/>
      <c r="K172" s="731"/>
      <c r="L172" s="732"/>
    </row>
    <row r="173" spans="2:12" x14ac:dyDescent="0.25">
      <c r="B173" s="872">
        <v>20</v>
      </c>
      <c r="C173" s="873"/>
      <c r="D173" s="873"/>
      <c r="E173" s="873"/>
      <c r="F173" s="873"/>
      <c r="G173" s="874"/>
      <c r="H173" s="872">
        <v>21</v>
      </c>
      <c r="I173" s="873"/>
      <c r="J173" s="873"/>
      <c r="K173" s="873"/>
      <c r="L173" s="874"/>
    </row>
    <row r="174" spans="2:12" ht="15.75" thickBot="1" x14ac:dyDescent="0.3">
      <c r="B174" s="875"/>
      <c r="C174" s="876"/>
      <c r="D174" s="876"/>
      <c r="E174" s="876"/>
      <c r="F174" s="876"/>
      <c r="G174" s="877"/>
      <c r="H174" s="875"/>
      <c r="I174" s="876"/>
      <c r="J174" s="876"/>
      <c r="K174" s="876"/>
      <c r="L174" s="877"/>
    </row>
    <row r="175" spans="2:12" ht="14.25" customHeight="1" x14ac:dyDescent="0.25">
      <c r="B175" s="745" t="s">
        <v>536</v>
      </c>
      <c r="C175" s="746"/>
      <c r="D175" s="746"/>
      <c r="E175" s="746"/>
      <c r="F175" s="746"/>
      <c r="G175" s="747"/>
      <c r="H175" s="745" t="s">
        <v>537</v>
      </c>
      <c r="I175" s="746"/>
      <c r="J175" s="746"/>
      <c r="K175" s="746"/>
      <c r="L175" s="747"/>
    </row>
    <row r="176" spans="2:12" x14ac:dyDescent="0.25">
      <c r="B176" s="730"/>
      <c r="C176" s="731"/>
      <c r="D176" s="731"/>
      <c r="E176" s="731"/>
      <c r="F176" s="731"/>
      <c r="G176" s="732"/>
      <c r="H176" s="730"/>
      <c r="I176" s="731"/>
      <c r="J176" s="731"/>
      <c r="K176" s="731"/>
      <c r="L176" s="732"/>
    </row>
    <row r="177" spans="2:12" x14ac:dyDescent="0.25">
      <c r="B177" s="730"/>
      <c r="C177" s="731"/>
      <c r="D177" s="731"/>
      <c r="E177" s="731"/>
      <c r="F177" s="731"/>
      <c r="G177" s="732"/>
      <c r="H177" s="730"/>
      <c r="I177" s="731"/>
      <c r="J177" s="731"/>
      <c r="K177" s="731"/>
      <c r="L177" s="732"/>
    </row>
    <row r="178" spans="2:12" x14ac:dyDescent="0.25">
      <c r="B178" s="730"/>
      <c r="C178" s="731"/>
      <c r="D178" s="731"/>
      <c r="E178" s="731"/>
      <c r="F178" s="731"/>
      <c r="G178" s="732"/>
      <c r="H178" s="730"/>
      <c r="I178" s="731"/>
      <c r="J178" s="731"/>
      <c r="K178" s="731"/>
      <c r="L178" s="732"/>
    </row>
    <row r="179" spans="2:12" x14ac:dyDescent="0.25">
      <c r="B179" s="730"/>
      <c r="C179" s="731"/>
      <c r="D179" s="731"/>
      <c r="E179" s="731"/>
      <c r="F179" s="731"/>
      <c r="G179" s="732"/>
      <c r="H179" s="730"/>
      <c r="I179" s="731"/>
      <c r="J179" s="731"/>
      <c r="K179" s="731"/>
      <c r="L179" s="732"/>
    </row>
    <row r="180" spans="2:12" x14ac:dyDescent="0.25">
      <c r="B180" s="730"/>
      <c r="C180" s="731"/>
      <c r="D180" s="731"/>
      <c r="E180" s="731"/>
      <c r="F180" s="731"/>
      <c r="G180" s="732"/>
      <c r="H180" s="730"/>
      <c r="I180" s="731"/>
      <c r="J180" s="731"/>
      <c r="K180" s="731"/>
      <c r="L180" s="732"/>
    </row>
    <row r="181" spans="2:12" x14ac:dyDescent="0.25">
      <c r="B181" s="730"/>
      <c r="C181" s="731"/>
      <c r="D181" s="731"/>
      <c r="E181" s="731"/>
      <c r="F181" s="731"/>
      <c r="G181" s="732"/>
      <c r="H181" s="730"/>
      <c r="I181" s="731"/>
      <c r="J181" s="731"/>
      <c r="K181" s="731"/>
      <c r="L181" s="732"/>
    </row>
    <row r="182" spans="2:12" x14ac:dyDescent="0.25">
      <c r="B182" s="730"/>
      <c r="C182" s="731"/>
      <c r="D182" s="731"/>
      <c r="E182" s="731"/>
      <c r="F182" s="731"/>
      <c r="G182" s="732"/>
      <c r="H182" s="730"/>
      <c r="I182" s="731"/>
      <c r="J182" s="731"/>
      <c r="K182" s="731"/>
      <c r="L182" s="732"/>
    </row>
    <row r="183" spans="2:12" x14ac:dyDescent="0.25">
      <c r="B183" s="730"/>
      <c r="C183" s="731"/>
      <c r="D183" s="731"/>
      <c r="E183" s="731"/>
      <c r="F183" s="731"/>
      <c r="G183" s="732"/>
      <c r="H183" s="730"/>
      <c r="I183" s="731"/>
      <c r="J183" s="731"/>
      <c r="K183" s="731"/>
      <c r="L183" s="732"/>
    </row>
    <row r="184" spans="2:12" x14ac:dyDescent="0.25">
      <c r="B184" s="730"/>
      <c r="C184" s="731"/>
      <c r="D184" s="731"/>
      <c r="E184" s="731"/>
      <c r="F184" s="731"/>
      <c r="G184" s="732"/>
      <c r="H184" s="730"/>
      <c r="I184" s="731"/>
      <c r="J184" s="731"/>
      <c r="K184" s="731"/>
      <c r="L184" s="732"/>
    </row>
    <row r="185" spans="2:12" x14ac:dyDescent="0.25">
      <c r="B185" s="730"/>
      <c r="C185" s="731"/>
      <c r="D185" s="731"/>
      <c r="E185" s="731"/>
      <c r="F185" s="731"/>
      <c r="G185" s="732"/>
      <c r="H185" s="730"/>
      <c r="I185" s="731"/>
      <c r="J185" s="731"/>
      <c r="K185" s="731"/>
      <c r="L185" s="732"/>
    </row>
    <row r="186" spans="2:12" x14ac:dyDescent="0.25">
      <c r="B186" s="730"/>
      <c r="C186" s="731"/>
      <c r="D186" s="731"/>
      <c r="E186" s="731"/>
      <c r="F186" s="731"/>
      <c r="G186" s="732"/>
      <c r="H186" s="730"/>
      <c r="I186" s="731"/>
      <c r="J186" s="731"/>
      <c r="K186" s="731"/>
      <c r="L186" s="732"/>
    </row>
    <row r="187" spans="2:12" x14ac:dyDescent="0.25">
      <c r="B187" s="730"/>
      <c r="C187" s="731"/>
      <c r="D187" s="731"/>
      <c r="E187" s="731"/>
      <c r="F187" s="731"/>
      <c r="G187" s="732"/>
      <c r="H187" s="730"/>
      <c r="I187" s="731"/>
      <c r="J187" s="731"/>
      <c r="K187" s="731"/>
      <c r="L187" s="732"/>
    </row>
    <row r="188" spans="2:12" x14ac:dyDescent="0.25">
      <c r="B188" s="730"/>
      <c r="C188" s="731"/>
      <c r="D188" s="731"/>
      <c r="E188" s="731"/>
      <c r="F188" s="731"/>
      <c r="G188" s="732"/>
      <c r="H188" s="730"/>
      <c r="I188" s="731"/>
      <c r="J188" s="731"/>
      <c r="K188" s="731"/>
      <c r="L188" s="732"/>
    </row>
    <row r="189" spans="2:12" ht="15" customHeight="1" x14ac:dyDescent="0.25">
      <c r="B189" s="872">
        <v>22</v>
      </c>
      <c r="C189" s="873"/>
      <c r="D189" s="873"/>
      <c r="E189" s="873"/>
      <c r="F189" s="873"/>
      <c r="G189" s="874"/>
      <c r="H189" s="872">
        <v>23</v>
      </c>
      <c r="I189" s="873"/>
      <c r="J189" s="873"/>
      <c r="K189" s="873"/>
      <c r="L189" s="874"/>
    </row>
    <row r="190" spans="2:12" ht="15.75" thickBot="1" x14ac:dyDescent="0.3">
      <c r="B190" s="875"/>
      <c r="C190" s="876"/>
      <c r="D190" s="876"/>
      <c r="E190" s="876"/>
      <c r="F190" s="876"/>
      <c r="G190" s="877"/>
      <c r="H190" s="875"/>
      <c r="I190" s="876"/>
      <c r="J190" s="876"/>
      <c r="K190" s="876"/>
      <c r="L190" s="877"/>
    </row>
    <row r="191" spans="2:12" x14ac:dyDescent="0.25">
      <c r="B191" s="745" t="s">
        <v>536</v>
      </c>
      <c r="C191" s="746"/>
      <c r="D191" s="746"/>
      <c r="E191" s="746"/>
      <c r="F191" s="746"/>
      <c r="G191" s="747"/>
      <c r="H191" s="745" t="s">
        <v>537</v>
      </c>
      <c r="I191" s="746"/>
      <c r="J191" s="746"/>
      <c r="K191" s="746"/>
      <c r="L191" s="747"/>
    </row>
    <row r="192" spans="2:12" x14ac:dyDescent="0.25">
      <c r="B192" s="730"/>
      <c r="C192" s="731"/>
      <c r="D192" s="731"/>
      <c r="E192" s="731"/>
      <c r="F192" s="731"/>
      <c r="G192" s="732"/>
      <c r="H192" s="730"/>
      <c r="I192" s="731"/>
      <c r="J192" s="731"/>
      <c r="K192" s="731"/>
      <c r="L192" s="732"/>
    </row>
    <row r="193" spans="2:12" x14ac:dyDescent="0.25">
      <c r="B193" s="730"/>
      <c r="C193" s="731"/>
      <c r="D193" s="731"/>
      <c r="E193" s="731"/>
      <c r="F193" s="731"/>
      <c r="G193" s="732"/>
      <c r="H193" s="730"/>
      <c r="I193" s="731"/>
      <c r="J193" s="731"/>
      <c r="K193" s="731"/>
      <c r="L193" s="732"/>
    </row>
    <row r="194" spans="2:12" x14ac:dyDescent="0.25">
      <c r="B194" s="730"/>
      <c r="C194" s="731"/>
      <c r="D194" s="731"/>
      <c r="E194" s="731"/>
      <c r="F194" s="731"/>
      <c r="G194" s="732"/>
      <c r="H194" s="730"/>
      <c r="I194" s="731"/>
      <c r="J194" s="731"/>
      <c r="K194" s="731"/>
      <c r="L194" s="732"/>
    </row>
    <row r="195" spans="2:12" x14ac:dyDescent="0.25">
      <c r="B195" s="730"/>
      <c r="C195" s="731"/>
      <c r="D195" s="731"/>
      <c r="E195" s="731"/>
      <c r="F195" s="731"/>
      <c r="G195" s="732"/>
      <c r="H195" s="730"/>
      <c r="I195" s="731"/>
      <c r="J195" s="731"/>
      <c r="K195" s="731"/>
      <c r="L195" s="732"/>
    </row>
    <row r="196" spans="2:12" x14ac:dyDescent="0.25">
      <c r="B196" s="730"/>
      <c r="C196" s="731"/>
      <c r="D196" s="731"/>
      <c r="E196" s="731"/>
      <c r="F196" s="731"/>
      <c r="G196" s="732"/>
      <c r="H196" s="730"/>
      <c r="I196" s="731"/>
      <c r="J196" s="731"/>
      <c r="K196" s="731"/>
      <c r="L196" s="732"/>
    </row>
    <row r="197" spans="2:12" x14ac:dyDescent="0.25">
      <c r="B197" s="730"/>
      <c r="C197" s="731"/>
      <c r="D197" s="731"/>
      <c r="E197" s="731"/>
      <c r="F197" s="731"/>
      <c r="G197" s="732"/>
      <c r="H197" s="730"/>
      <c r="I197" s="731"/>
      <c r="J197" s="731"/>
      <c r="K197" s="731"/>
      <c r="L197" s="732"/>
    </row>
    <row r="198" spans="2:12" x14ac:dyDescent="0.25">
      <c r="B198" s="730"/>
      <c r="C198" s="731"/>
      <c r="D198" s="731"/>
      <c r="E198" s="731"/>
      <c r="F198" s="731"/>
      <c r="G198" s="732"/>
      <c r="H198" s="730"/>
      <c r="I198" s="731"/>
      <c r="J198" s="731"/>
      <c r="K198" s="731"/>
      <c r="L198" s="732"/>
    </row>
    <row r="199" spans="2:12" x14ac:dyDescent="0.25">
      <c r="B199" s="730"/>
      <c r="C199" s="731"/>
      <c r="D199" s="731"/>
      <c r="E199" s="731"/>
      <c r="F199" s="731"/>
      <c r="G199" s="732"/>
      <c r="H199" s="730"/>
      <c r="I199" s="731"/>
      <c r="J199" s="731"/>
      <c r="K199" s="731"/>
      <c r="L199" s="732"/>
    </row>
    <row r="200" spans="2:12" x14ac:dyDescent="0.25">
      <c r="B200" s="730"/>
      <c r="C200" s="731"/>
      <c r="D200" s="731"/>
      <c r="E200" s="731"/>
      <c r="F200" s="731"/>
      <c r="G200" s="732"/>
      <c r="H200" s="730"/>
      <c r="I200" s="731"/>
      <c r="J200" s="731"/>
      <c r="K200" s="731"/>
      <c r="L200" s="732"/>
    </row>
    <row r="201" spans="2:12" x14ac:dyDescent="0.25">
      <c r="B201" s="730"/>
      <c r="C201" s="731"/>
      <c r="D201" s="731"/>
      <c r="E201" s="731"/>
      <c r="F201" s="731"/>
      <c r="G201" s="732"/>
      <c r="H201" s="730"/>
      <c r="I201" s="731"/>
      <c r="J201" s="731"/>
      <c r="K201" s="731"/>
      <c r="L201" s="732"/>
    </row>
    <row r="202" spans="2:12" x14ac:dyDescent="0.25">
      <c r="B202" s="730"/>
      <c r="C202" s="731"/>
      <c r="D202" s="731"/>
      <c r="E202" s="731"/>
      <c r="F202" s="731"/>
      <c r="G202" s="732"/>
      <c r="H202" s="730"/>
      <c r="I202" s="731"/>
      <c r="J202" s="731"/>
      <c r="K202" s="731"/>
      <c r="L202" s="732"/>
    </row>
    <row r="203" spans="2:12" x14ac:dyDescent="0.25">
      <c r="B203" s="730"/>
      <c r="C203" s="731"/>
      <c r="D203" s="731"/>
      <c r="E203" s="731"/>
      <c r="F203" s="731"/>
      <c r="G203" s="732"/>
      <c r="H203" s="730"/>
      <c r="I203" s="731"/>
      <c r="J203" s="731"/>
      <c r="K203" s="731"/>
      <c r="L203" s="732"/>
    </row>
    <row r="204" spans="2:12" x14ac:dyDescent="0.25">
      <c r="B204" s="730"/>
      <c r="C204" s="731"/>
      <c r="D204" s="731"/>
      <c r="E204" s="731"/>
      <c r="F204" s="731"/>
      <c r="G204" s="732"/>
      <c r="H204" s="730"/>
      <c r="I204" s="731"/>
      <c r="J204" s="731"/>
      <c r="K204" s="731"/>
      <c r="L204" s="732"/>
    </row>
    <row r="205" spans="2:12" x14ac:dyDescent="0.25">
      <c r="B205" s="872">
        <v>24</v>
      </c>
      <c r="C205" s="873"/>
      <c r="D205" s="873"/>
      <c r="E205" s="873"/>
      <c r="F205" s="873"/>
      <c r="G205" s="874"/>
      <c r="H205" s="872"/>
      <c r="I205" s="873"/>
      <c r="J205" s="873"/>
      <c r="K205" s="873"/>
      <c r="L205" s="874"/>
    </row>
    <row r="206" spans="2:12" ht="15.75" thickBot="1" x14ac:dyDescent="0.3">
      <c r="B206" s="875"/>
      <c r="C206" s="876"/>
      <c r="D206" s="876"/>
      <c r="E206" s="876"/>
      <c r="F206" s="876"/>
      <c r="G206" s="877"/>
      <c r="H206" s="875"/>
      <c r="I206" s="876"/>
      <c r="J206" s="876"/>
      <c r="K206" s="876"/>
      <c r="L206" s="877"/>
    </row>
    <row r="207" spans="2:12" ht="155.25" customHeight="1" thickBot="1" x14ac:dyDescent="0.3">
      <c r="B207" s="898" t="s">
        <v>1253</v>
      </c>
      <c r="C207" s="899"/>
      <c r="D207" s="899"/>
      <c r="E207" s="899"/>
      <c r="F207" s="899"/>
      <c r="G207" s="899"/>
      <c r="H207" s="899"/>
      <c r="I207" s="899"/>
      <c r="J207" s="899"/>
      <c r="K207" s="899"/>
      <c r="L207" s="900"/>
    </row>
    <row r="208" spans="2:12" x14ac:dyDescent="0.25">
      <c r="B208" s="745" t="s">
        <v>536</v>
      </c>
      <c r="C208" s="746"/>
      <c r="D208" s="746"/>
      <c r="E208" s="746"/>
      <c r="F208" s="746"/>
      <c r="G208" s="747"/>
      <c r="H208" s="745" t="s">
        <v>537</v>
      </c>
      <c r="I208" s="746"/>
      <c r="J208" s="746"/>
      <c r="K208" s="746"/>
      <c r="L208" s="747"/>
    </row>
    <row r="209" spans="2:12" x14ac:dyDescent="0.25">
      <c r="B209" s="730"/>
      <c r="C209" s="731"/>
      <c r="D209" s="731"/>
      <c r="E209" s="731"/>
      <c r="F209" s="731"/>
      <c r="G209" s="732"/>
      <c r="H209" s="730"/>
      <c r="I209" s="731"/>
      <c r="J209" s="731"/>
      <c r="K209" s="731"/>
      <c r="L209" s="732"/>
    </row>
    <row r="210" spans="2:12" x14ac:dyDescent="0.25">
      <c r="B210" s="730"/>
      <c r="C210" s="731"/>
      <c r="D210" s="731"/>
      <c r="E210" s="731"/>
      <c r="F210" s="731"/>
      <c r="G210" s="732"/>
      <c r="H210" s="730"/>
      <c r="I210" s="731"/>
      <c r="J210" s="731"/>
      <c r="K210" s="731"/>
      <c r="L210" s="732"/>
    </row>
    <row r="211" spans="2:12" x14ac:dyDescent="0.25">
      <c r="B211" s="730"/>
      <c r="C211" s="731"/>
      <c r="D211" s="731"/>
      <c r="E211" s="731"/>
      <c r="F211" s="731"/>
      <c r="G211" s="732"/>
      <c r="H211" s="730"/>
      <c r="I211" s="731"/>
      <c r="J211" s="731"/>
      <c r="K211" s="731"/>
      <c r="L211" s="732"/>
    </row>
    <row r="212" spans="2:12" x14ac:dyDescent="0.25">
      <c r="B212" s="730"/>
      <c r="C212" s="731"/>
      <c r="D212" s="731"/>
      <c r="E212" s="731"/>
      <c r="F212" s="731"/>
      <c r="G212" s="732"/>
      <c r="H212" s="730"/>
      <c r="I212" s="731"/>
      <c r="J212" s="731"/>
      <c r="K212" s="731"/>
      <c r="L212" s="732"/>
    </row>
    <row r="213" spans="2:12" x14ac:dyDescent="0.25">
      <c r="B213" s="730"/>
      <c r="C213" s="731"/>
      <c r="D213" s="731"/>
      <c r="E213" s="731"/>
      <c r="F213" s="731"/>
      <c r="G213" s="732"/>
      <c r="H213" s="730"/>
      <c r="I213" s="731"/>
      <c r="J213" s="731"/>
      <c r="K213" s="731"/>
      <c r="L213" s="732"/>
    </row>
    <row r="214" spans="2:12" x14ac:dyDescent="0.25">
      <c r="B214" s="730"/>
      <c r="C214" s="731"/>
      <c r="D214" s="731"/>
      <c r="E214" s="731"/>
      <c r="F214" s="731"/>
      <c r="G214" s="732"/>
      <c r="H214" s="730"/>
      <c r="I214" s="731"/>
      <c r="J214" s="731"/>
      <c r="K214" s="731"/>
      <c r="L214" s="732"/>
    </row>
    <row r="215" spans="2:12" x14ac:dyDescent="0.25">
      <c r="B215" s="730"/>
      <c r="C215" s="731"/>
      <c r="D215" s="731"/>
      <c r="E215" s="731"/>
      <c r="F215" s="731"/>
      <c r="G215" s="732"/>
      <c r="H215" s="730"/>
      <c r="I215" s="731"/>
      <c r="J215" s="731"/>
      <c r="K215" s="731"/>
      <c r="L215" s="732"/>
    </row>
    <row r="216" spans="2:12" x14ac:dyDescent="0.25">
      <c r="B216" s="730"/>
      <c r="C216" s="731"/>
      <c r="D216" s="731"/>
      <c r="E216" s="731"/>
      <c r="F216" s="731"/>
      <c r="G216" s="732"/>
      <c r="H216" s="730"/>
      <c r="I216" s="731"/>
      <c r="J216" s="731"/>
      <c r="K216" s="731"/>
      <c r="L216" s="732"/>
    </row>
    <row r="217" spans="2:12" x14ac:dyDescent="0.25">
      <c r="B217" s="730"/>
      <c r="C217" s="731"/>
      <c r="D217" s="731"/>
      <c r="E217" s="731"/>
      <c r="F217" s="731"/>
      <c r="G217" s="732"/>
      <c r="H217" s="730"/>
      <c r="I217" s="731"/>
      <c r="J217" s="731"/>
      <c r="K217" s="731"/>
      <c r="L217" s="732"/>
    </row>
    <row r="218" spans="2:12" x14ac:dyDescent="0.25">
      <c r="B218" s="730"/>
      <c r="C218" s="731"/>
      <c r="D218" s="731"/>
      <c r="E218" s="731"/>
      <c r="F218" s="731"/>
      <c r="G218" s="732"/>
      <c r="H218" s="730"/>
      <c r="I218" s="731"/>
      <c r="J218" s="731"/>
      <c r="K218" s="731"/>
      <c r="L218" s="732"/>
    </row>
    <row r="219" spans="2:12" x14ac:dyDescent="0.25">
      <c r="B219" s="730"/>
      <c r="C219" s="731"/>
      <c r="D219" s="731"/>
      <c r="E219" s="731"/>
      <c r="F219" s="731"/>
      <c r="G219" s="732"/>
      <c r="H219" s="730"/>
      <c r="I219" s="731"/>
      <c r="J219" s="731"/>
      <c r="K219" s="731"/>
      <c r="L219" s="732"/>
    </row>
    <row r="220" spans="2:12" x14ac:dyDescent="0.25">
      <c r="B220" s="730"/>
      <c r="C220" s="731"/>
      <c r="D220" s="731"/>
      <c r="E220" s="731"/>
      <c r="F220" s="731"/>
      <c r="G220" s="732"/>
      <c r="H220" s="730"/>
      <c r="I220" s="731"/>
      <c r="J220" s="731"/>
      <c r="K220" s="731"/>
      <c r="L220" s="732"/>
    </row>
    <row r="221" spans="2:12" x14ac:dyDescent="0.25">
      <c r="B221" s="730"/>
      <c r="C221" s="731"/>
      <c r="D221" s="731"/>
      <c r="E221" s="731"/>
      <c r="F221" s="731"/>
      <c r="G221" s="732"/>
      <c r="H221" s="730"/>
      <c r="I221" s="731"/>
      <c r="J221" s="731"/>
      <c r="K221" s="731"/>
      <c r="L221" s="732"/>
    </row>
    <row r="222" spans="2:12" x14ac:dyDescent="0.25">
      <c r="B222" s="872">
        <v>25</v>
      </c>
      <c r="C222" s="873"/>
      <c r="D222" s="873"/>
      <c r="E222" s="873"/>
      <c r="F222" s="873"/>
      <c r="G222" s="874"/>
      <c r="H222" s="872">
        <v>26</v>
      </c>
      <c r="I222" s="873"/>
      <c r="J222" s="873"/>
      <c r="K222" s="873"/>
      <c r="L222" s="874"/>
    </row>
    <row r="223" spans="2:12" ht="15.75" thickBot="1" x14ac:dyDescent="0.3">
      <c r="B223" s="875"/>
      <c r="C223" s="876"/>
      <c r="D223" s="876"/>
      <c r="E223" s="876"/>
      <c r="F223" s="876"/>
      <c r="G223" s="877"/>
      <c r="H223" s="875"/>
      <c r="I223" s="876"/>
      <c r="J223" s="876"/>
      <c r="K223" s="876"/>
      <c r="L223" s="877"/>
    </row>
    <row r="224" spans="2:12" x14ac:dyDescent="0.25">
      <c r="B224" s="745" t="s">
        <v>536</v>
      </c>
      <c r="C224" s="746"/>
      <c r="D224" s="746"/>
      <c r="E224" s="746"/>
      <c r="F224" s="746"/>
      <c r="G224" s="747"/>
      <c r="H224" s="745" t="s">
        <v>537</v>
      </c>
      <c r="I224" s="746"/>
      <c r="J224" s="746"/>
      <c r="K224" s="746"/>
      <c r="L224" s="747"/>
    </row>
    <row r="225" spans="2:12" x14ac:dyDescent="0.25">
      <c r="B225" s="730"/>
      <c r="C225" s="731"/>
      <c r="D225" s="731"/>
      <c r="E225" s="731"/>
      <c r="F225" s="731"/>
      <c r="G225" s="732"/>
      <c r="H225" s="730"/>
      <c r="I225" s="731"/>
      <c r="J225" s="731"/>
      <c r="K225" s="731"/>
      <c r="L225" s="732"/>
    </row>
    <row r="226" spans="2:12" x14ac:dyDescent="0.25">
      <c r="B226" s="730"/>
      <c r="C226" s="731"/>
      <c r="D226" s="731"/>
      <c r="E226" s="731"/>
      <c r="F226" s="731"/>
      <c r="G226" s="732"/>
      <c r="H226" s="730"/>
      <c r="I226" s="731"/>
      <c r="J226" s="731"/>
      <c r="K226" s="731"/>
      <c r="L226" s="732"/>
    </row>
    <row r="227" spans="2:12" x14ac:dyDescent="0.25">
      <c r="B227" s="730"/>
      <c r="C227" s="731"/>
      <c r="D227" s="731"/>
      <c r="E227" s="731"/>
      <c r="F227" s="731"/>
      <c r="G227" s="732"/>
      <c r="H227" s="730"/>
      <c r="I227" s="731"/>
      <c r="J227" s="731"/>
      <c r="K227" s="731"/>
      <c r="L227" s="732"/>
    </row>
    <row r="228" spans="2:12" x14ac:dyDescent="0.25">
      <c r="B228" s="730"/>
      <c r="C228" s="731"/>
      <c r="D228" s="731"/>
      <c r="E228" s="731"/>
      <c r="F228" s="731"/>
      <c r="G228" s="732"/>
      <c r="H228" s="730"/>
      <c r="I228" s="731"/>
      <c r="J228" s="731"/>
      <c r="K228" s="731"/>
      <c r="L228" s="732"/>
    </row>
    <row r="229" spans="2:12" x14ac:dyDescent="0.25">
      <c r="B229" s="730"/>
      <c r="C229" s="731"/>
      <c r="D229" s="731"/>
      <c r="E229" s="731"/>
      <c r="F229" s="731"/>
      <c r="G229" s="732"/>
      <c r="H229" s="730"/>
      <c r="I229" s="731"/>
      <c r="J229" s="731"/>
      <c r="K229" s="731"/>
      <c r="L229" s="732"/>
    </row>
    <row r="230" spans="2:12" x14ac:dyDescent="0.25">
      <c r="B230" s="730"/>
      <c r="C230" s="731"/>
      <c r="D230" s="731"/>
      <c r="E230" s="731"/>
      <c r="F230" s="731"/>
      <c r="G230" s="732"/>
      <c r="H230" s="730"/>
      <c r="I230" s="731"/>
      <c r="J230" s="731"/>
      <c r="K230" s="731"/>
      <c r="L230" s="732"/>
    </row>
    <row r="231" spans="2:12" x14ac:dyDescent="0.25">
      <c r="B231" s="730"/>
      <c r="C231" s="731"/>
      <c r="D231" s="731"/>
      <c r="E231" s="731"/>
      <c r="F231" s="731"/>
      <c r="G231" s="732"/>
      <c r="H231" s="730"/>
      <c r="I231" s="731"/>
      <c r="J231" s="731"/>
      <c r="K231" s="731"/>
      <c r="L231" s="732"/>
    </row>
    <row r="232" spans="2:12" x14ac:dyDescent="0.25">
      <c r="B232" s="730"/>
      <c r="C232" s="731"/>
      <c r="D232" s="731"/>
      <c r="E232" s="731"/>
      <c r="F232" s="731"/>
      <c r="G232" s="732"/>
      <c r="H232" s="730"/>
      <c r="I232" s="731"/>
      <c r="J232" s="731"/>
      <c r="K232" s="731"/>
      <c r="L232" s="732"/>
    </row>
    <row r="233" spans="2:12" x14ac:dyDescent="0.25">
      <c r="B233" s="730"/>
      <c r="C233" s="731"/>
      <c r="D233" s="731"/>
      <c r="E233" s="731"/>
      <c r="F233" s="731"/>
      <c r="G233" s="732"/>
      <c r="H233" s="730"/>
      <c r="I233" s="731"/>
      <c r="J233" s="731"/>
      <c r="K233" s="731"/>
      <c r="L233" s="732"/>
    </row>
    <row r="234" spans="2:12" x14ac:dyDescent="0.25">
      <c r="B234" s="730"/>
      <c r="C234" s="731"/>
      <c r="D234" s="731"/>
      <c r="E234" s="731"/>
      <c r="F234" s="731"/>
      <c r="G234" s="732"/>
      <c r="H234" s="730"/>
      <c r="I234" s="731"/>
      <c r="J234" s="731"/>
      <c r="K234" s="731"/>
      <c r="L234" s="732"/>
    </row>
    <row r="235" spans="2:12" x14ac:dyDescent="0.25">
      <c r="B235" s="730"/>
      <c r="C235" s="731"/>
      <c r="D235" s="731"/>
      <c r="E235" s="731"/>
      <c r="F235" s="731"/>
      <c r="G235" s="732"/>
      <c r="H235" s="730"/>
      <c r="I235" s="731"/>
      <c r="J235" s="731"/>
      <c r="K235" s="731"/>
      <c r="L235" s="732"/>
    </row>
    <row r="236" spans="2:12" x14ac:dyDescent="0.25">
      <c r="B236" s="730"/>
      <c r="C236" s="731"/>
      <c r="D236" s="731"/>
      <c r="E236" s="731"/>
      <c r="F236" s="731"/>
      <c r="G236" s="732"/>
      <c r="H236" s="730"/>
      <c r="I236" s="731"/>
      <c r="J236" s="731"/>
      <c r="K236" s="731"/>
      <c r="L236" s="732"/>
    </row>
    <row r="237" spans="2:12" x14ac:dyDescent="0.25">
      <c r="B237" s="730"/>
      <c r="C237" s="731"/>
      <c r="D237" s="731"/>
      <c r="E237" s="731"/>
      <c r="F237" s="731"/>
      <c r="G237" s="732"/>
      <c r="H237" s="730"/>
      <c r="I237" s="731"/>
      <c r="J237" s="731"/>
      <c r="K237" s="731"/>
      <c r="L237" s="732"/>
    </row>
    <row r="238" spans="2:12" x14ac:dyDescent="0.25">
      <c r="B238" s="872">
        <v>27</v>
      </c>
      <c r="C238" s="873"/>
      <c r="D238" s="873"/>
      <c r="E238" s="873"/>
      <c r="F238" s="873"/>
      <c r="G238" s="874"/>
      <c r="H238" s="872">
        <v>28</v>
      </c>
      <c r="I238" s="873"/>
      <c r="J238" s="873"/>
      <c r="K238" s="873"/>
      <c r="L238" s="874"/>
    </row>
    <row r="239" spans="2:12" ht="15.75" thickBot="1" x14ac:dyDescent="0.3">
      <c r="B239" s="875"/>
      <c r="C239" s="876"/>
      <c r="D239" s="876"/>
      <c r="E239" s="876"/>
      <c r="F239" s="876"/>
      <c r="G239" s="877"/>
      <c r="H239" s="875"/>
      <c r="I239" s="876"/>
      <c r="J239" s="876"/>
      <c r="K239" s="876"/>
      <c r="L239" s="877"/>
    </row>
    <row r="240" spans="2:12" x14ac:dyDescent="0.25">
      <c r="B240" s="745" t="s">
        <v>536</v>
      </c>
      <c r="C240" s="746"/>
      <c r="D240" s="746"/>
      <c r="E240" s="746"/>
      <c r="F240" s="746"/>
      <c r="G240" s="747"/>
      <c r="H240" s="745" t="s">
        <v>537</v>
      </c>
      <c r="I240" s="746"/>
      <c r="J240" s="746"/>
      <c r="K240" s="746"/>
      <c r="L240" s="747"/>
    </row>
    <row r="241" spans="2:12" x14ac:dyDescent="0.25">
      <c r="B241" s="730"/>
      <c r="C241" s="731"/>
      <c r="D241" s="731"/>
      <c r="E241" s="731"/>
      <c r="F241" s="731"/>
      <c r="G241" s="732"/>
      <c r="H241" s="730"/>
      <c r="I241" s="731"/>
      <c r="J241" s="731"/>
      <c r="K241" s="731"/>
      <c r="L241" s="732"/>
    </row>
    <row r="242" spans="2:12" x14ac:dyDescent="0.25">
      <c r="B242" s="730"/>
      <c r="C242" s="731"/>
      <c r="D242" s="731"/>
      <c r="E242" s="731"/>
      <c r="F242" s="731"/>
      <c r="G242" s="732"/>
      <c r="H242" s="730"/>
      <c r="I242" s="731"/>
      <c r="J242" s="731"/>
      <c r="K242" s="731"/>
      <c r="L242" s="732"/>
    </row>
    <row r="243" spans="2:12" x14ac:dyDescent="0.25">
      <c r="B243" s="730"/>
      <c r="C243" s="731"/>
      <c r="D243" s="731"/>
      <c r="E243" s="731"/>
      <c r="F243" s="731"/>
      <c r="G243" s="732"/>
      <c r="H243" s="730"/>
      <c r="I243" s="731"/>
      <c r="J243" s="731"/>
      <c r="K243" s="731"/>
      <c r="L243" s="732"/>
    </row>
    <row r="244" spans="2:12" x14ac:dyDescent="0.25">
      <c r="B244" s="730"/>
      <c r="C244" s="731"/>
      <c r="D244" s="731"/>
      <c r="E244" s="731"/>
      <c r="F244" s="731"/>
      <c r="G244" s="732"/>
      <c r="H244" s="730"/>
      <c r="I244" s="731"/>
      <c r="J244" s="731"/>
      <c r="K244" s="731"/>
      <c r="L244" s="732"/>
    </row>
    <row r="245" spans="2:12" x14ac:dyDescent="0.25">
      <c r="B245" s="730"/>
      <c r="C245" s="731"/>
      <c r="D245" s="731"/>
      <c r="E245" s="731"/>
      <c r="F245" s="731"/>
      <c r="G245" s="732"/>
      <c r="H245" s="730"/>
      <c r="I245" s="731"/>
      <c r="J245" s="731"/>
      <c r="K245" s="731"/>
      <c r="L245" s="732"/>
    </row>
    <row r="246" spans="2:12" x14ac:dyDescent="0.25">
      <c r="B246" s="730"/>
      <c r="C246" s="731"/>
      <c r="D246" s="731"/>
      <c r="E246" s="731"/>
      <c r="F246" s="731"/>
      <c r="G246" s="732"/>
      <c r="H246" s="730"/>
      <c r="I246" s="731"/>
      <c r="J246" s="731"/>
      <c r="K246" s="731"/>
      <c r="L246" s="732"/>
    </row>
    <row r="247" spans="2:12" x14ac:dyDescent="0.25">
      <c r="B247" s="730"/>
      <c r="C247" s="731"/>
      <c r="D247" s="731"/>
      <c r="E247" s="731"/>
      <c r="F247" s="731"/>
      <c r="G247" s="732"/>
      <c r="H247" s="730"/>
      <c r="I247" s="731"/>
      <c r="J247" s="731"/>
      <c r="K247" s="731"/>
      <c r="L247" s="732"/>
    </row>
    <row r="248" spans="2:12" x14ac:dyDescent="0.25">
      <c r="B248" s="730"/>
      <c r="C248" s="731"/>
      <c r="D248" s="731"/>
      <c r="E248" s="731"/>
      <c r="F248" s="731"/>
      <c r="G248" s="732"/>
      <c r="H248" s="730"/>
      <c r="I248" s="731"/>
      <c r="J248" s="731"/>
      <c r="K248" s="731"/>
      <c r="L248" s="732"/>
    </row>
    <row r="249" spans="2:12" x14ac:dyDescent="0.25">
      <c r="B249" s="730"/>
      <c r="C249" s="731"/>
      <c r="D249" s="731"/>
      <c r="E249" s="731"/>
      <c r="F249" s="731"/>
      <c r="G249" s="732"/>
      <c r="H249" s="730"/>
      <c r="I249" s="731"/>
      <c r="J249" s="731"/>
      <c r="K249" s="731"/>
      <c r="L249" s="732"/>
    </row>
    <row r="250" spans="2:12" x14ac:dyDescent="0.25">
      <c r="B250" s="730"/>
      <c r="C250" s="731"/>
      <c r="D250" s="731"/>
      <c r="E250" s="731"/>
      <c r="F250" s="731"/>
      <c r="G250" s="732"/>
      <c r="H250" s="730"/>
      <c r="I250" s="731"/>
      <c r="J250" s="731"/>
      <c r="K250" s="731"/>
      <c r="L250" s="732"/>
    </row>
    <row r="251" spans="2:12" x14ac:dyDescent="0.25">
      <c r="B251" s="730"/>
      <c r="C251" s="731"/>
      <c r="D251" s="731"/>
      <c r="E251" s="731"/>
      <c r="F251" s="731"/>
      <c r="G251" s="732"/>
      <c r="H251" s="730"/>
      <c r="I251" s="731"/>
      <c r="J251" s="731"/>
      <c r="K251" s="731"/>
      <c r="L251" s="732"/>
    </row>
    <row r="252" spans="2:12" x14ac:dyDescent="0.25">
      <c r="B252" s="730"/>
      <c r="C252" s="731"/>
      <c r="D252" s="731"/>
      <c r="E252" s="731"/>
      <c r="F252" s="731"/>
      <c r="G252" s="732"/>
      <c r="H252" s="730"/>
      <c r="I252" s="731"/>
      <c r="J252" s="731"/>
      <c r="K252" s="731"/>
      <c r="L252" s="732"/>
    </row>
    <row r="253" spans="2:12" x14ac:dyDescent="0.25">
      <c r="B253" s="730"/>
      <c r="C253" s="731"/>
      <c r="D253" s="731"/>
      <c r="E253" s="731"/>
      <c r="F253" s="731"/>
      <c r="G253" s="732"/>
      <c r="H253" s="730"/>
      <c r="I253" s="731"/>
      <c r="J253" s="731"/>
      <c r="K253" s="731"/>
      <c r="L253" s="732"/>
    </row>
    <row r="254" spans="2:12" x14ac:dyDescent="0.25">
      <c r="B254" s="872">
        <v>29</v>
      </c>
      <c r="C254" s="873"/>
      <c r="D254" s="873"/>
      <c r="E254" s="873"/>
      <c r="F254" s="873"/>
      <c r="G254" s="874"/>
      <c r="H254" s="872">
        <v>30</v>
      </c>
      <c r="I254" s="873"/>
      <c r="J254" s="873"/>
      <c r="K254" s="873"/>
      <c r="L254" s="874"/>
    </row>
    <row r="255" spans="2:12" ht="15.75" thickBot="1" x14ac:dyDescent="0.3">
      <c r="B255" s="875"/>
      <c r="C255" s="876"/>
      <c r="D255" s="876"/>
      <c r="E255" s="876"/>
      <c r="F255" s="876"/>
      <c r="G255" s="877"/>
      <c r="H255" s="875"/>
      <c r="I255" s="876"/>
      <c r="J255" s="876"/>
      <c r="K255" s="876"/>
      <c r="L255" s="877"/>
    </row>
    <row r="256" spans="2:12" x14ac:dyDescent="0.25">
      <c r="B256" s="745" t="s">
        <v>536</v>
      </c>
      <c r="C256" s="746"/>
      <c r="D256" s="746"/>
      <c r="E256" s="746"/>
      <c r="F256" s="746"/>
      <c r="G256" s="747"/>
      <c r="H256" s="745" t="s">
        <v>537</v>
      </c>
      <c r="I256" s="746"/>
      <c r="J256" s="746"/>
      <c r="K256" s="746"/>
      <c r="L256" s="747"/>
    </row>
    <row r="257" spans="2:12" x14ac:dyDescent="0.25">
      <c r="B257" s="730"/>
      <c r="C257" s="731"/>
      <c r="D257" s="731"/>
      <c r="E257" s="731"/>
      <c r="F257" s="731"/>
      <c r="G257" s="732"/>
      <c r="H257" s="730"/>
      <c r="I257" s="731"/>
      <c r="J257" s="731"/>
      <c r="K257" s="731"/>
      <c r="L257" s="732"/>
    </row>
    <row r="258" spans="2:12" x14ac:dyDescent="0.25">
      <c r="B258" s="730"/>
      <c r="C258" s="731"/>
      <c r="D258" s="731"/>
      <c r="E258" s="731"/>
      <c r="F258" s="731"/>
      <c r="G258" s="732"/>
      <c r="H258" s="730"/>
      <c r="I258" s="731"/>
      <c r="J258" s="731"/>
      <c r="K258" s="731"/>
      <c r="L258" s="732"/>
    </row>
    <row r="259" spans="2:12" x14ac:dyDescent="0.25">
      <c r="B259" s="730"/>
      <c r="C259" s="731"/>
      <c r="D259" s="731"/>
      <c r="E259" s="731"/>
      <c r="F259" s="731"/>
      <c r="G259" s="732"/>
      <c r="H259" s="730"/>
      <c r="I259" s="731"/>
      <c r="J259" s="731"/>
      <c r="K259" s="731"/>
      <c r="L259" s="732"/>
    </row>
    <row r="260" spans="2:12" x14ac:dyDescent="0.25">
      <c r="B260" s="730"/>
      <c r="C260" s="731"/>
      <c r="D260" s="731"/>
      <c r="E260" s="731"/>
      <c r="F260" s="731"/>
      <c r="G260" s="732"/>
      <c r="H260" s="730"/>
      <c r="I260" s="731"/>
      <c r="J260" s="731"/>
      <c r="K260" s="731"/>
      <c r="L260" s="732"/>
    </row>
    <row r="261" spans="2:12" x14ac:dyDescent="0.25">
      <c r="B261" s="730"/>
      <c r="C261" s="731"/>
      <c r="D261" s="731"/>
      <c r="E261" s="731"/>
      <c r="F261" s="731"/>
      <c r="G261" s="732"/>
      <c r="H261" s="730"/>
      <c r="I261" s="731"/>
      <c r="J261" s="731"/>
      <c r="K261" s="731"/>
      <c r="L261" s="732"/>
    </row>
    <row r="262" spans="2:12" x14ac:dyDescent="0.25">
      <c r="B262" s="730"/>
      <c r="C262" s="731"/>
      <c r="D262" s="731"/>
      <c r="E262" s="731"/>
      <c r="F262" s="731"/>
      <c r="G262" s="732"/>
      <c r="H262" s="730"/>
      <c r="I262" s="731"/>
      <c r="J262" s="731"/>
      <c r="K262" s="731"/>
      <c r="L262" s="732"/>
    </row>
    <row r="263" spans="2:12" x14ac:dyDescent="0.25">
      <c r="B263" s="730"/>
      <c r="C263" s="731"/>
      <c r="D263" s="731"/>
      <c r="E263" s="731"/>
      <c r="F263" s="731"/>
      <c r="G263" s="732"/>
      <c r="H263" s="730"/>
      <c r="I263" s="731"/>
      <c r="J263" s="731"/>
      <c r="K263" s="731"/>
      <c r="L263" s="732"/>
    </row>
    <row r="264" spans="2:12" x14ac:dyDescent="0.25">
      <c r="B264" s="730"/>
      <c r="C264" s="731"/>
      <c r="D264" s="731"/>
      <c r="E264" s="731"/>
      <c r="F264" s="731"/>
      <c r="G264" s="732"/>
      <c r="H264" s="730"/>
      <c r="I264" s="731"/>
      <c r="J264" s="731"/>
      <c r="K264" s="731"/>
      <c r="L264" s="732"/>
    </row>
    <row r="265" spans="2:12" x14ac:dyDescent="0.25">
      <c r="B265" s="730"/>
      <c r="C265" s="731"/>
      <c r="D265" s="731"/>
      <c r="E265" s="731"/>
      <c r="F265" s="731"/>
      <c r="G265" s="732"/>
      <c r="H265" s="730"/>
      <c r="I265" s="731"/>
      <c r="J265" s="731"/>
      <c r="K265" s="731"/>
      <c r="L265" s="732"/>
    </row>
    <row r="266" spans="2:12" x14ac:dyDescent="0.25">
      <c r="B266" s="730"/>
      <c r="C266" s="731"/>
      <c r="D266" s="731"/>
      <c r="E266" s="731"/>
      <c r="F266" s="731"/>
      <c r="G266" s="732"/>
      <c r="H266" s="730"/>
      <c r="I266" s="731"/>
      <c r="J266" s="731"/>
      <c r="K266" s="731"/>
      <c r="L266" s="732"/>
    </row>
    <row r="267" spans="2:12" x14ac:dyDescent="0.25">
      <c r="B267" s="730"/>
      <c r="C267" s="731"/>
      <c r="D267" s="731"/>
      <c r="E267" s="731"/>
      <c r="F267" s="731"/>
      <c r="G267" s="732"/>
      <c r="H267" s="730"/>
      <c r="I267" s="731"/>
      <c r="J267" s="731"/>
      <c r="K267" s="731"/>
      <c r="L267" s="732"/>
    </row>
    <row r="268" spans="2:12" x14ac:dyDescent="0.25">
      <c r="B268" s="730"/>
      <c r="C268" s="731"/>
      <c r="D268" s="731"/>
      <c r="E268" s="731"/>
      <c r="F268" s="731"/>
      <c r="G268" s="732"/>
      <c r="H268" s="730"/>
      <c r="I268" s="731"/>
      <c r="J268" s="731"/>
      <c r="K268" s="731"/>
      <c r="L268" s="732"/>
    </row>
    <row r="269" spans="2:12" x14ac:dyDescent="0.25">
      <c r="B269" s="730"/>
      <c r="C269" s="731"/>
      <c r="D269" s="731"/>
      <c r="E269" s="731"/>
      <c r="F269" s="731"/>
      <c r="G269" s="732"/>
      <c r="H269" s="730"/>
      <c r="I269" s="731"/>
      <c r="J269" s="731"/>
      <c r="K269" s="731"/>
      <c r="L269" s="732"/>
    </row>
    <row r="270" spans="2:12" x14ac:dyDescent="0.25">
      <c r="B270" s="872">
        <v>31</v>
      </c>
      <c r="C270" s="873"/>
      <c r="D270" s="873"/>
      <c r="E270" s="873"/>
      <c r="F270" s="873"/>
      <c r="G270" s="874"/>
      <c r="H270" s="872">
        <v>32</v>
      </c>
      <c r="I270" s="873"/>
      <c r="J270" s="873"/>
      <c r="K270" s="873"/>
      <c r="L270" s="874"/>
    </row>
    <row r="271" spans="2:12" ht="15.75" thickBot="1" x14ac:dyDescent="0.3">
      <c r="B271" s="875"/>
      <c r="C271" s="876"/>
      <c r="D271" s="876"/>
      <c r="E271" s="876"/>
      <c r="F271" s="876"/>
      <c r="G271" s="877"/>
      <c r="H271" s="875"/>
      <c r="I271" s="876"/>
      <c r="J271" s="876"/>
      <c r="K271" s="876"/>
      <c r="L271" s="877"/>
    </row>
    <row r="272" spans="2:12" x14ac:dyDescent="0.25">
      <c r="B272" s="745" t="s">
        <v>536</v>
      </c>
      <c r="C272" s="746"/>
      <c r="D272" s="746"/>
      <c r="E272" s="746"/>
      <c r="F272" s="746"/>
      <c r="G272" s="747"/>
      <c r="H272" s="745" t="s">
        <v>537</v>
      </c>
      <c r="I272" s="746"/>
      <c r="J272" s="746"/>
      <c r="K272" s="746"/>
      <c r="L272" s="747"/>
    </row>
    <row r="273" spans="2:12" x14ac:dyDescent="0.25">
      <c r="B273" s="730"/>
      <c r="C273" s="731"/>
      <c r="D273" s="731"/>
      <c r="E273" s="731"/>
      <c r="F273" s="731"/>
      <c r="G273" s="732"/>
      <c r="H273" s="730"/>
      <c r="I273" s="731"/>
      <c r="J273" s="731"/>
      <c r="K273" s="731"/>
      <c r="L273" s="732"/>
    </row>
    <row r="274" spans="2:12" x14ac:dyDescent="0.25">
      <c r="B274" s="730"/>
      <c r="C274" s="731"/>
      <c r="D274" s="731"/>
      <c r="E274" s="731"/>
      <c r="F274" s="731"/>
      <c r="G274" s="732"/>
      <c r="H274" s="730"/>
      <c r="I274" s="731"/>
      <c r="J274" s="731"/>
      <c r="K274" s="731"/>
      <c r="L274" s="732"/>
    </row>
    <row r="275" spans="2:12" x14ac:dyDescent="0.25">
      <c r="B275" s="730"/>
      <c r="C275" s="731"/>
      <c r="D275" s="731"/>
      <c r="E275" s="731"/>
      <c r="F275" s="731"/>
      <c r="G275" s="732"/>
      <c r="H275" s="730"/>
      <c r="I275" s="731"/>
      <c r="J275" s="731"/>
      <c r="K275" s="731"/>
      <c r="L275" s="732"/>
    </row>
    <row r="276" spans="2:12" x14ac:dyDescent="0.25">
      <c r="B276" s="730"/>
      <c r="C276" s="731"/>
      <c r="D276" s="731"/>
      <c r="E276" s="731"/>
      <c r="F276" s="731"/>
      <c r="G276" s="732"/>
      <c r="H276" s="730"/>
      <c r="I276" s="731"/>
      <c r="J276" s="731"/>
      <c r="K276" s="731"/>
      <c r="L276" s="732"/>
    </row>
    <row r="277" spans="2:12" x14ac:dyDescent="0.25">
      <c r="B277" s="730"/>
      <c r="C277" s="731"/>
      <c r="D277" s="731"/>
      <c r="E277" s="731"/>
      <c r="F277" s="731"/>
      <c r="G277" s="732"/>
      <c r="H277" s="730"/>
      <c r="I277" s="731"/>
      <c r="J277" s="731"/>
      <c r="K277" s="731"/>
      <c r="L277" s="732"/>
    </row>
    <row r="278" spans="2:12" x14ac:dyDescent="0.25">
      <c r="B278" s="730"/>
      <c r="C278" s="731"/>
      <c r="D278" s="731"/>
      <c r="E278" s="731"/>
      <c r="F278" s="731"/>
      <c r="G278" s="732"/>
      <c r="H278" s="730"/>
      <c r="I278" s="731"/>
      <c r="J278" s="731"/>
      <c r="K278" s="731"/>
      <c r="L278" s="732"/>
    </row>
    <row r="279" spans="2:12" x14ac:dyDescent="0.25">
      <c r="B279" s="730"/>
      <c r="C279" s="731"/>
      <c r="D279" s="731"/>
      <c r="E279" s="731"/>
      <c r="F279" s="731"/>
      <c r="G279" s="732"/>
      <c r="H279" s="730"/>
      <c r="I279" s="731"/>
      <c r="J279" s="731"/>
      <c r="K279" s="731"/>
      <c r="L279" s="732"/>
    </row>
    <row r="280" spans="2:12" x14ac:dyDescent="0.25">
      <c r="B280" s="730"/>
      <c r="C280" s="731"/>
      <c r="D280" s="731"/>
      <c r="E280" s="731"/>
      <c r="F280" s="731"/>
      <c r="G280" s="732"/>
      <c r="H280" s="730"/>
      <c r="I280" s="731"/>
      <c r="J280" s="731"/>
      <c r="K280" s="731"/>
      <c r="L280" s="732"/>
    </row>
    <row r="281" spans="2:12" x14ac:dyDescent="0.25">
      <c r="B281" s="730"/>
      <c r="C281" s="731"/>
      <c r="D281" s="731"/>
      <c r="E281" s="731"/>
      <c r="F281" s="731"/>
      <c r="G281" s="732"/>
      <c r="H281" s="730"/>
      <c r="I281" s="731"/>
      <c r="J281" s="731"/>
      <c r="K281" s="731"/>
      <c r="L281" s="732"/>
    </row>
    <row r="282" spans="2:12" x14ac:dyDescent="0.25">
      <c r="B282" s="730"/>
      <c r="C282" s="731"/>
      <c r="D282" s="731"/>
      <c r="E282" s="731"/>
      <c r="F282" s="731"/>
      <c r="G282" s="732"/>
      <c r="H282" s="730"/>
      <c r="I282" s="731"/>
      <c r="J282" s="731"/>
      <c r="K282" s="731"/>
      <c r="L282" s="732"/>
    </row>
    <row r="283" spans="2:12" x14ac:dyDescent="0.25">
      <c r="B283" s="730"/>
      <c r="C283" s="731"/>
      <c r="D283" s="731"/>
      <c r="E283" s="731"/>
      <c r="F283" s="731"/>
      <c r="G283" s="732"/>
      <c r="H283" s="730"/>
      <c r="I283" s="731"/>
      <c r="J283" s="731"/>
      <c r="K283" s="731"/>
      <c r="L283" s="732"/>
    </row>
    <row r="284" spans="2:12" x14ac:dyDescent="0.25">
      <c r="B284" s="730"/>
      <c r="C284" s="731"/>
      <c r="D284" s="731"/>
      <c r="E284" s="731"/>
      <c r="F284" s="731"/>
      <c r="G284" s="732"/>
      <c r="H284" s="730"/>
      <c r="I284" s="731"/>
      <c r="J284" s="731"/>
      <c r="K284" s="731"/>
      <c r="L284" s="732"/>
    </row>
    <row r="285" spans="2:12" x14ac:dyDescent="0.25">
      <c r="B285" s="730"/>
      <c r="C285" s="731"/>
      <c r="D285" s="731"/>
      <c r="E285" s="731"/>
      <c r="F285" s="731"/>
      <c r="G285" s="732"/>
      <c r="H285" s="730"/>
      <c r="I285" s="731"/>
      <c r="J285" s="731"/>
      <c r="K285" s="731"/>
      <c r="L285" s="732"/>
    </row>
    <row r="286" spans="2:12" x14ac:dyDescent="0.25">
      <c r="B286" s="872">
        <v>33</v>
      </c>
      <c r="C286" s="873"/>
      <c r="D286" s="873"/>
      <c r="E286" s="873"/>
      <c r="F286" s="873"/>
      <c r="G286" s="874"/>
      <c r="H286" s="872">
        <v>34</v>
      </c>
      <c r="I286" s="873"/>
      <c r="J286" s="873"/>
      <c r="K286" s="873"/>
      <c r="L286" s="874"/>
    </row>
    <row r="287" spans="2:12" ht="15.75" thickBot="1" x14ac:dyDescent="0.3">
      <c r="B287" s="875"/>
      <c r="C287" s="876"/>
      <c r="D287" s="876"/>
      <c r="E287" s="876"/>
      <c r="F287" s="876"/>
      <c r="G287" s="877"/>
      <c r="H287" s="875"/>
      <c r="I287" s="876"/>
      <c r="J287" s="876"/>
      <c r="K287" s="876"/>
      <c r="L287" s="877"/>
    </row>
    <row r="288" spans="2:12" ht="107.25" customHeight="1" thickBot="1" x14ac:dyDescent="0.3">
      <c r="B288" s="898" t="s">
        <v>1254</v>
      </c>
      <c r="C288" s="899"/>
      <c r="D288" s="899"/>
      <c r="E288" s="899"/>
      <c r="F288" s="899"/>
      <c r="G288" s="899"/>
      <c r="H288" s="899"/>
      <c r="I288" s="899"/>
      <c r="J288" s="899"/>
      <c r="K288" s="899"/>
      <c r="L288" s="900"/>
    </row>
    <row r="289" spans="2:12" x14ac:dyDescent="0.25">
      <c r="B289" s="745" t="s">
        <v>536</v>
      </c>
      <c r="C289" s="746"/>
      <c r="D289" s="746"/>
      <c r="E289" s="746"/>
      <c r="F289" s="746"/>
      <c r="G289" s="747"/>
      <c r="H289" s="745" t="s">
        <v>537</v>
      </c>
      <c r="I289" s="746"/>
      <c r="J289" s="746"/>
      <c r="K289" s="746"/>
      <c r="L289" s="747"/>
    </row>
    <row r="290" spans="2:12" x14ac:dyDescent="0.25">
      <c r="B290" s="730"/>
      <c r="C290" s="731"/>
      <c r="D290" s="731"/>
      <c r="E290" s="731"/>
      <c r="F290" s="731"/>
      <c r="G290" s="732"/>
      <c r="H290" s="730"/>
      <c r="I290" s="731"/>
      <c r="J290" s="731"/>
      <c r="K290" s="731"/>
      <c r="L290" s="732"/>
    </row>
    <row r="291" spans="2:12" x14ac:dyDescent="0.25">
      <c r="B291" s="730"/>
      <c r="C291" s="731"/>
      <c r="D291" s="731"/>
      <c r="E291" s="731"/>
      <c r="F291" s="731"/>
      <c r="G291" s="732"/>
      <c r="H291" s="730"/>
      <c r="I291" s="731"/>
      <c r="J291" s="731"/>
      <c r="K291" s="731"/>
      <c r="L291" s="732"/>
    </row>
    <row r="292" spans="2:12" x14ac:dyDescent="0.25">
      <c r="B292" s="730"/>
      <c r="C292" s="731"/>
      <c r="D292" s="731"/>
      <c r="E292" s="731"/>
      <c r="F292" s="731"/>
      <c r="G292" s="732"/>
      <c r="H292" s="730"/>
      <c r="I292" s="731"/>
      <c r="J292" s="731"/>
      <c r="K292" s="731"/>
      <c r="L292" s="732"/>
    </row>
    <row r="293" spans="2:12" x14ac:dyDescent="0.25">
      <c r="B293" s="730"/>
      <c r="C293" s="731"/>
      <c r="D293" s="731"/>
      <c r="E293" s="731"/>
      <c r="F293" s="731"/>
      <c r="G293" s="732"/>
      <c r="H293" s="730"/>
      <c r="I293" s="731"/>
      <c r="J293" s="731"/>
      <c r="K293" s="731"/>
      <c r="L293" s="732"/>
    </row>
    <row r="294" spans="2:12" x14ac:dyDescent="0.25">
      <c r="B294" s="730"/>
      <c r="C294" s="731"/>
      <c r="D294" s="731"/>
      <c r="E294" s="731"/>
      <c r="F294" s="731"/>
      <c r="G294" s="732"/>
      <c r="H294" s="730"/>
      <c r="I294" s="731"/>
      <c r="J294" s="731"/>
      <c r="K294" s="731"/>
      <c r="L294" s="732"/>
    </row>
    <row r="295" spans="2:12" x14ac:dyDescent="0.25">
      <c r="B295" s="730"/>
      <c r="C295" s="731"/>
      <c r="D295" s="731"/>
      <c r="E295" s="731"/>
      <c r="F295" s="731"/>
      <c r="G295" s="732"/>
      <c r="H295" s="730"/>
      <c r="I295" s="731"/>
      <c r="J295" s="731"/>
      <c r="K295" s="731"/>
      <c r="L295" s="732"/>
    </row>
    <row r="296" spans="2:12" x14ac:dyDescent="0.25">
      <c r="B296" s="730"/>
      <c r="C296" s="731"/>
      <c r="D296" s="731"/>
      <c r="E296" s="731"/>
      <c r="F296" s="731"/>
      <c r="G296" s="732"/>
      <c r="H296" s="730"/>
      <c r="I296" s="731"/>
      <c r="J296" s="731"/>
      <c r="K296" s="731"/>
      <c r="L296" s="732"/>
    </row>
    <row r="297" spans="2:12" x14ac:dyDescent="0.25">
      <c r="B297" s="730"/>
      <c r="C297" s="731"/>
      <c r="D297" s="731"/>
      <c r="E297" s="731"/>
      <c r="F297" s="731"/>
      <c r="G297" s="732"/>
      <c r="H297" s="730"/>
      <c r="I297" s="731"/>
      <c r="J297" s="731"/>
      <c r="K297" s="731"/>
      <c r="L297" s="732"/>
    </row>
    <row r="298" spans="2:12" x14ac:dyDescent="0.25">
      <c r="B298" s="730"/>
      <c r="C298" s="731"/>
      <c r="D298" s="731"/>
      <c r="E298" s="731"/>
      <c r="F298" s="731"/>
      <c r="G298" s="732"/>
      <c r="H298" s="730"/>
      <c r="I298" s="731"/>
      <c r="J298" s="731"/>
      <c r="K298" s="731"/>
      <c r="L298" s="732"/>
    </row>
    <row r="299" spans="2:12" x14ac:dyDescent="0.25">
      <c r="B299" s="730"/>
      <c r="C299" s="731"/>
      <c r="D299" s="731"/>
      <c r="E299" s="731"/>
      <c r="F299" s="731"/>
      <c r="G299" s="732"/>
      <c r="H299" s="730"/>
      <c r="I299" s="731"/>
      <c r="J299" s="731"/>
      <c r="K299" s="731"/>
      <c r="L299" s="732"/>
    </row>
    <row r="300" spans="2:12" x14ac:dyDescent="0.25">
      <c r="B300" s="730"/>
      <c r="C300" s="731"/>
      <c r="D300" s="731"/>
      <c r="E300" s="731"/>
      <c r="F300" s="731"/>
      <c r="G300" s="732"/>
      <c r="H300" s="730"/>
      <c r="I300" s="731"/>
      <c r="J300" s="731"/>
      <c r="K300" s="731"/>
      <c r="L300" s="732"/>
    </row>
    <row r="301" spans="2:12" x14ac:dyDescent="0.25">
      <c r="B301" s="730"/>
      <c r="C301" s="731"/>
      <c r="D301" s="731"/>
      <c r="E301" s="731"/>
      <c r="F301" s="731"/>
      <c r="G301" s="732"/>
      <c r="H301" s="730"/>
      <c r="I301" s="731"/>
      <c r="J301" s="731"/>
      <c r="K301" s="731"/>
      <c r="L301" s="732"/>
    </row>
    <row r="302" spans="2:12" x14ac:dyDescent="0.25">
      <c r="B302" s="730"/>
      <c r="C302" s="731"/>
      <c r="D302" s="731"/>
      <c r="E302" s="731"/>
      <c r="F302" s="731"/>
      <c r="G302" s="732"/>
      <c r="H302" s="730"/>
      <c r="I302" s="731"/>
      <c r="J302" s="731"/>
      <c r="K302" s="731"/>
      <c r="L302" s="732"/>
    </row>
    <row r="303" spans="2:12" x14ac:dyDescent="0.25">
      <c r="B303" s="872">
        <v>35</v>
      </c>
      <c r="C303" s="873"/>
      <c r="D303" s="873"/>
      <c r="E303" s="873"/>
      <c r="F303" s="873"/>
      <c r="G303" s="874"/>
      <c r="H303" s="872">
        <v>36</v>
      </c>
      <c r="I303" s="873"/>
      <c r="J303" s="873"/>
      <c r="K303" s="873"/>
      <c r="L303" s="874"/>
    </row>
    <row r="304" spans="2:12" ht="15.75" thickBot="1" x14ac:dyDescent="0.3">
      <c r="B304" s="875"/>
      <c r="C304" s="876"/>
      <c r="D304" s="876"/>
      <c r="E304" s="876"/>
      <c r="F304" s="876"/>
      <c r="G304" s="877"/>
      <c r="H304" s="875"/>
      <c r="I304" s="876"/>
      <c r="J304" s="876"/>
      <c r="K304" s="876"/>
      <c r="L304" s="877"/>
    </row>
    <row r="305" spans="2:12" x14ac:dyDescent="0.25">
      <c r="B305" s="745" t="s">
        <v>536</v>
      </c>
      <c r="C305" s="746"/>
      <c r="D305" s="746"/>
      <c r="E305" s="746"/>
      <c r="F305" s="746"/>
      <c r="G305" s="747"/>
      <c r="H305" s="745" t="s">
        <v>537</v>
      </c>
      <c r="I305" s="746"/>
      <c r="J305" s="746"/>
      <c r="K305" s="746"/>
      <c r="L305" s="747"/>
    </row>
    <row r="306" spans="2:12" x14ac:dyDescent="0.25">
      <c r="B306" s="730"/>
      <c r="C306" s="731"/>
      <c r="D306" s="731"/>
      <c r="E306" s="731"/>
      <c r="F306" s="731"/>
      <c r="G306" s="732"/>
      <c r="H306" s="730"/>
      <c r="I306" s="731"/>
      <c r="J306" s="731"/>
      <c r="K306" s="731"/>
      <c r="L306" s="732"/>
    </row>
    <row r="307" spans="2:12" x14ac:dyDescent="0.25">
      <c r="B307" s="730"/>
      <c r="C307" s="731"/>
      <c r="D307" s="731"/>
      <c r="E307" s="731"/>
      <c r="F307" s="731"/>
      <c r="G307" s="732"/>
      <c r="H307" s="730"/>
      <c r="I307" s="731"/>
      <c r="J307" s="731"/>
      <c r="K307" s="731"/>
      <c r="L307" s="732"/>
    </row>
    <row r="308" spans="2:12" x14ac:dyDescent="0.25">
      <c r="B308" s="730"/>
      <c r="C308" s="731"/>
      <c r="D308" s="731"/>
      <c r="E308" s="731"/>
      <c r="F308" s="731"/>
      <c r="G308" s="732"/>
      <c r="H308" s="730"/>
      <c r="I308" s="731"/>
      <c r="J308" s="731"/>
      <c r="K308" s="731"/>
      <c r="L308" s="732"/>
    </row>
    <row r="309" spans="2:12" x14ac:dyDescent="0.25">
      <c r="B309" s="730"/>
      <c r="C309" s="731"/>
      <c r="D309" s="731"/>
      <c r="E309" s="731"/>
      <c r="F309" s="731"/>
      <c r="G309" s="732"/>
      <c r="H309" s="730"/>
      <c r="I309" s="731"/>
      <c r="J309" s="731"/>
      <c r="K309" s="731"/>
      <c r="L309" s="732"/>
    </row>
    <row r="310" spans="2:12" x14ac:dyDescent="0.25">
      <c r="B310" s="730"/>
      <c r="C310" s="731"/>
      <c r="D310" s="731"/>
      <c r="E310" s="731"/>
      <c r="F310" s="731"/>
      <c r="G310" s="732"/>
      <c r="H310" s="730"/>
      <c r="I310" s="731"/>
      <c r="J310" s="731"/>
      <c r="K310" s="731"/>
      <c r="L310" s="732"/>
    </row>
    <row r="311" spans="2:12" x14ac:dyDescent="0.25">
      <c r="B311" s="730"/>
      <c r="C311" s="731"/>
      <c r="D311" s="731"/>
      <c r="E311" s="731"/>
      <c r="F311" s="731"/>
      <c r="G311" s="732"/>
      <c r="H311" s="730"/>
      <c r="I311" s="731"/>
      <c r="J311" s="731"/>
      <c r="K311" s="731"/>
      <c r="L311" s="732"/>
    </row>
    <row r="312" spans="2:12" x14ac:dyDescent="0.25">
      <c r="B312" s="730"/>
      <c r="C312" s="731"/>
      <c r="D312" s="731"/>
      <c r="E312" s="731"/>
      <c r="F312" s="731"/>
      <c r="G312" s="732"/>
      <c r="H312" s="730"/>
      <c r="I312" s="731"/>
      <c r="J312" s="731"/>
      <c r="K312" s="731"/>
      <c r="L312" s="732"/>
    </row>
    <row r="313" spans="2:12" x14ac:dyDescent="0.25">
      <c r="B313" s="730"/>
      <c r="C313" s="731"/>
      <c r="D313" s="731"/>
      <c r="E313" s="731"/>
      <c r="F313" s="731"/>
      <c r="G313" s="732"/>
      <c r="H313" s="730"/>
      <c r="I313" s="731"/>
      <c r="J313" s="731"/>
      <c r="K313" s="731"/>
      <c r="L313" s="732"/>
    </row>
    <row r="314" spans="2:12" x14ac:dyDescent="0.25">
      <c r="B314" s="730"/>
      <c r="C314" s="731"/>
      <c r="D314" s="731"/>
      <c r="E314" s="731"/>
      <c r="F314" s="731"/>
      <c r="G314" s="732"/>
      <c r="H314" s="730"/>
      <c r="I314" s="731"/>
      <c r="J314" s="731"/>
      <c r="K314" s="731"/>
      <c r="L314" s="732"/>
    </row>
    <row r="315" spans="2:12" x14ac:dyDescent="0.25">
      <c r="B315" s="730"/>
      <c r="C315" s="731"/>
      <c r="D315" s="731"/>
      <c r="E315" s="731"/>
      <c r="F315" s="731"/>
      <c r="G315" s="732"/>
      <c r="H315" s="730"/>
      <c r="I315" s="731"/>
      <c r="J315" s="731"/>
      <c r="K315" s="731"/>
      <c r="L315" s="732"/>
    </row>
    <row r="316" spans="2:12" x14ac:dyDescent="0.25">
      <c r="B316" s="730"/>
      <c r="C316" s="731"/>
      <c r="D316" s="731"/>
      <c r="E316" s="731"/>
      <c r="F316" s="731"/>
      <c r="G316" s="732"/>
      <c r="H316" s="730"/>
      <c r="I316" s="731"/>
      <c r="J316" s="731"/>
      <c r="K316" s="731"/>
      <c r="L316" s="732"/>
    </row>
    <row r="317" spans="2:12" x14ac:dyDescent="0.25">
      <c r="B317" s="730"/>
      <c r="C317" s="731"/>
      <c r="D317" s="731"/>
      <c r="E317" s="731"/>
      <c r="F317" s="731"/>
      <c r="G317" s="732"/>
      <c r="H317" s="730"/>
      <c r="I317" s="731"/>
      <c r="J317" s="731"/>
      <c r="K317" s="731"/>
      <c r="L317" s="732"/>
    </row>
    <row r="318" spans="2:12" x14ac:dyDescent="0.25">
      <c r="B318" s="730"/>
      <c r="C318" s="731"/>
      <c r="D318" s="731"/>
      <c r="E318" s="731"/>
      <c r="F318" s="731"/>
      <c r="G318" s="732"/>
      <c r="H318" s="730"/>
      <c r="I318" s="731"/>
      <c r="J318" s="731"/>
      <c r="K318" s="731"/>
      <c r="L318" s="732"/>
    </row>
    <row r="319" spans="2:12" x14ac:dyDescent="0.25">
      <c r="B319" s="872">
        <v>37</v>
      </c>
      <c r="C319" s="873"/>
      <c r="D319" s="873"/>
      <c r="E319" s="873"/>
      <c r="F319" s="873"/>
      <c r="G319" s="874"/>
      <c r="H319" s="872">
        <v>38</v>
      </c>
      <c r="I319" s="873"/>
      <c r="J319" s="873"/>
      <c r="K319" s="873"/>
      <c r="L319" s="874"/>
    </row>
    <row r="320" spans="2:12" ht="33" customHeight="1" thickBot="1" x14ac:dyDescent="0.3">
      <c r="B320" s="875"/>
      <c r="C320" s="876"/>
      <c r="D320" s="876"/>
      <c r="E320" s="876"/>
      <c r="F320" s="876"/>
      <c r="G320" s="877"/>
      <c r="H320" s="875"/>
      <c r="I320" s="876"/>
      <c r="J320" s="876"/>
      <c r="K320" s="876"/>
      <c r="L320" s="877"/>
    </row>
    <row r="321" spans="2:12" ht="68.25" customHeight="1" thickBot="1" x14ac:dyDescent="0.3">
      <c r="B321" s="895" t="s">
        <v>1255</v>
      </c>
      <c r="C321" s="899"/>
      <c r="D321" s="899"/>
      <c r="E321" s="899"/>
      <c r="F321" s="899"/>
      <c r="G321" s="899"/>
      <c r="H321" s="899"/>
      <c r="I321" s="899"/>
      <c r="J321" s="899"/>
      <c r="K321" s="899"/>
      <c r="L321" s="900"/>
    </row>
    <row r="322" spans="2:12" x14ac:dyDescent="0.25">
      <c r="B322" s="745" t="s">
        <v>536</v>
      </c>
      <c r="C322" s="746"/>
      <c r="D322" s="746"/>
      <c r="E322" s="746"/>
      <c r="F322" s="746"/>
      <c r="G322" s="747"/>
      <c r="H322" s="745" t="s">
        <v>537</v>
      </c>
      <c r="I322" s="746"/>
      <c r="J322" s="746"/>
      <c r="K322" s="746"/>
      <c r="L322" s="747"/>
    </row>
    <row r="323" spans="2:12" x14ac:dyDescent="0.25">
      <c r="B323" s="730"/>
      <c r="C323" s="731"/>
      <c r="D323" s="731"/>
      <c r="E323" s="731"/>
      <c r="F323" s="731"/>
      <c r="G323" s="732"/>
      <c r="H323" s="730"/>
      <c r="I323" s="731"/>
      <c r="J323" s="731"/>
      <c r="K323" s="731"/>
      <c r="L323" s="732"/>
    </row>
    <row r="324" spans="2:12" x14ac:dyDescent="0.25">
      <c r="B324" s="730"/>
      <c r="C324" s="731"/>
      <c r="D324" s="731"/>
      <c r="E324" s="731"/>
      <c r="F324" s="731"/>
      <c r="G324" s="732"/>
      <c r="H324" s="730"/>
      <c r="I324" s="731"/>
      <c r="J324" s="731"/>
      <c r="K324" s="731"/>
      <c r="L324" s="732"/>
    </row>
    <row r="325" spans="2:12" x14ac:dyDescent="0.25">
      <c r="B325" s="730"/>
      <c r="C325" s="731"/>
      <c r="D325" s="731"/>
      <c r="E325" s="731"/>
      <c r="F325" s="731"/>
      <c r="G325" s="732"/>
      <c r="H325" s="730"/>
      <c r="I325" s="731"/>
      <c r="J325" s="731"/>
      <c r="K325" s="731"/>
      <c r="L325" s="732"/>
    </row>
    <row r="326" spans="2:12" x14ac:dyDescent="0.25">
      <c r="B326" s="730"/>
      <c r="C326" s="731"/>
      <c r="D326" s="731"/>
      <c r="E326" s="731"/>
      <c r="F326" s="731"/>
      <c r="G326" s="732"/>
      <c r="H326" s="730"/>
      <c r="I326" s="731"/>
      <c r="J326" s="731"/>
      <c r="K326" s="731"/>
      <c r="L326" s="732"/>
    </row>
    <row r="327" spans="2:12" x14ac:dyDescent="0.25">
      <c r="B327" s="730"/>
      <c r="C327" s="731"/>
      <c r="D327" s="731"/>
      <c r="E327" s="731"/>
      <c r="F327" s="731"/>
      <c r="G327" s="732"/>
      <c r="H327" s="730"/>
      <c r="I327" s="731"/>
      <c r="J327" s="731"/>
      <c r="K327" s="731"/>
      <c r="L327" s="732"/>
    </row>
    <row r="328" spans="2:12" x14ac:dyDescent="0.25">
      <c r="B328" s="730"/>
      <c r="C328" s="731"/>
      <c r="D328" s="731"/>
      <c r="E328" s="731"/>
      <c r="F328" s="731"/>
      <c r="G328" s="732"/>
      <c r="H328" s="730"/>
      <c r="I328" s="731"/>
      <c r="J328" s="731"/>
      <c r="K328" s="731"/>
      <c r="L328" s="732"/>
    </row>
    <row r="329" spans="2:12" x14ac:dyDescent="0.25">
      <c r="B329" s="730"/>
      <c r="C329" s="731"/>
      <c r="D329" s="731"/>
      <c r="E329" s="731"/>
      <c r="F329" s="731"/>
      <c r="G329" s="732"/>
      <c r="H329" s="730"/>
      <c r="I329" s="731"/>
      <c r="J329" s="731"/>
      <c r="K329" s="731"/>
      <c r="L329" s="732"/>
    </row>
    <row r="330" spans="2:12" x14ac:dyDescent="0.25">
      <c r="B330" s="730"/>
      <c r="C330" s="731"/>
      <c r="D330" s="731"/>
      <c r="E330" s="731"/>
      <c r="F330" s="731"/>
      <c r="G330" s="732"/>
      <c r="H330" s="730"/>
      <c r="I330" s="731"/>
      <c r="J330" s="731"/>
      <c r="K330" s="731"/>
      <c r="L330" s="732"/>
    </row>
    <row r="331" spans="2:12" x14ac:dyDescent="0.25">
      <c r="B331" s="730"/>
      <c r="C331" s="731"/>
      <c r="D331" s="731"/>
      <c r="E331" s="731"/>
      <c r="F331" s="731"/>
      <c r="G331" s="732"/>
      <c r="H331" s="730"/>
      <c r="I331" s="731"/>
      <c r="J331" s="731"/>
      <c r="K331" s="731"/>
      <c r="L331" s="732"/>
    </row>
    <row r="332" spans="2:12" x14ac:dyDescent="0.25">
      <c r="B332" s="730"/>
      <c r="C332" s="731"/>
      <c r="D332" s="731"/>
      <c r="E332" s="731"/>
      <c r="F332" s="731"/>
      <c r="G332" s="732"/>
      <c r="H332" s="730"/>
      <c r="I332" s="731"/>
      <c r="J332" s="731"/>
      <c r="K332" s="731"/>
      <c r="L332" s="732"/>
    </row>
    <row r="333" spans="2:12" x14ac:dyDescent="0.25">
      <c r="B333" s="730"/>
      <c r="C333" s="731"/>
      <c r="D333" s="731"/>
      <c r="E333" s="731"/>
      <c r="F333" s="731"/>
      <c r="G333" s="732"/>
      <c r="H333" s="730"/>
      <c r="I333" s="731"/>
      <c r="J333" s="731"/>
      <c r="K333" s="731"/>
      <c r="L333" s="732"/>
    </row>
    <row r="334" spans="2:12" x14ac:dyDescent="0.25">
      <c r="B334" s="730"/>
      <c r="C334" s="731"/>
      <c r="D334" s="731"/>
      <c r="E334" s="731"/>
      <c r="F334" s="731"/>
      <c r="G334" s="732"/>
      <c r="H334" s="730"/>
      <c r="I334" s="731"/>
      <c r="J334" s="731"/>
      <c r="K334" s="731"/>
      <c r="L334" s="732"/>
    </row>
    <row r="335" spans="2:12" x14ac:dyDescent="0.25">
      <c r="B335" s="730"/>
      <c r="C335" s="731"/>
      <c r="D335" s="731"/>
      <c r="E335" s="731"/>
      <c r="F335" s="731"/>
      <c r="G335" s="732"/>
      <c r="H335" s="730"/>
      <c r="I335" s="731"/>
      <c r="J335" s="731"/>
      <c r="K335" s="731"/>
      <c r="L335" s="732"/>
    </row>
    <row r="336" spans="2:12" x14ac:dyDescent="0.25">
      <c r="B336" s="872">
        <v>39</v>
      </c>
      <c r="C336" s="873"/>
      <c r="D336" s="873"/>
      <c r="E336" s="873"/>
      <c r="F336" s="873"/>
      <c r="G336" s="874"/>
      <c r="H336" s="872">
        <v>40</v>
      </c>
      <c r="I336" s="873"/>
      <c r="J336" s="873"/>
      <c r="K336" s="873"/>
      <c r="L336" s="874"/>
    </row>
    <row r="337" spans="2:12" ht="15.75" thickBot="1" x14ac:dyDescent="0.3">
      <c r="B337" s="875"/>
      <c r="C337" s="876"/>
      <c r="D337" s="876"/>
      <c r="E337" s="876"/>
      <c r="F337" s="876"/>
      <c r="G337" s="877"/>
      <c r="H337" s="875"/>
      <c r="I337" s="876"/>
      <c r="J337" s="876"/>
      <c r="K337" s="876"/>
      <c r="L337" s="877"/>
    </row>
    <row r="338" spans="2:12" x14ac:dyDescent="0.25">
      <c r="B338" s="745" t="s">
        <v>536</v>
      </c>
      <c r="C338" s="746"/>
      <c r="D338" s="746"/>
      <c r="E338" s="746"/>
      <c r="F338" s="746"/>
      <c r="G338" s="747"/>
      <c r="H338" s="745" t="s">
        <v>537</v>
      </c>
      <c r="I338" s="746"/>
      <c r="J338" s="746"/>
      <c r="K338" s="746"/>
      <c r="L338" s="747"/>
    </row>
    <row r="339" spans="2:12" x14ac:dyDescent="0.25">
      <c r="B339" s="730"/>
      <c r="C339" s="731"/>
      <c r="D339" s="731"/>
      <c r="E339" s="731"/>
      <c r="F339" s="731"/>
      <c r="G339" s="732"/>
      <c r="H339" s="730"/>
      <c r="I339" s="731"/>
      <c r="J339" s="731"/>
      <c r="K339" s="731"/>
      <c r="L339" s="732"/>
    </row>
    <row r="340" spans="2:12" x14ac:dyDescent="0.25">
      <c r="B340" s="730"/>
      <c r="C340" s="731"/>
      <c r="D340" s="731"/>
      <c r="E340" s="731"/>
      <c r="F340" s="731"/>
      <c r="G340" s="732"/>
      <c r="H340" s="730"/>
      <c r="I340" s="731"/>
      <c r="J340" s="731"/>
      <c r="K340" s="731"/>
      <c r="L340" s="732"/>
    </row>
    <row r="341" spans="2:12" x14ac:dyDescent="0.25">
      <c r="B341" s="730"/>
      <c r="C341" s="731"/>
      <c r="D341" s="731"/>
      <c r="E341" s="731"/>
      <c r="F341" s="731"/>
      <c r="G341" s="732"/>
      <c r="H341" s="730"/>
      <c r="I341" s="731"/>
      <c r="J341" s="731"/>
      <c r="K341" s="731"/>
      <c r="L341" s="732"/>
    </row>
    <row r="342" spans="2:12" x14ac:dyDescent="0.25">
      <c r="B342" s="730"/>
      <c r="C342" s="731"/>
      <c r="D342" s="731"/>
      <c r="E342" s="731"/>
      <c r="F342" s="731"/>
      <c r="G342" s="732"/>
      <c r="H342" s="730"/>
      <c r="I342" s="731"/>
      <c r="J342" s="731"/>
      <c r="K342" s="731"/>
      <c r="L342" s="732"/>
    </row>
    <row r="343" spans="2:12" x14ac:dyDescent="0.25">
      <c r="B343" s="730"/>
      <c r="C343" s="731"/>
      <c r="D343" s="731"/>
      <c r="E343" s="731"/>
      <c r="F343" s="731"/>
      <c r="G343" s="732"/>
      <c r="H343" s="730"/>
      <c r="I343" s="731"/>
      <c r="J343" s="731"/>
      <c r="K343" s="731"/>
      <c r="L343" s="732"/>
    </row>
    <row r="344" spans="2:12" x14ac:dyDescent="0.25">
      <c r="B344" s="730"/>
      <c r="C344" s="731"/>
      <c r="D344" s="731"/>
      <c r="E344" s="731"/>
      <c r="F344" s="731"/>
      <c r="G344" s="732"/>
      <c r="H344" s="730"/>
      <c r="I344" s="731"/>
      <c r="J344" s="731"/>
      <c r="K344" s="731"/>
      <c r="L344" s="732"/>
    </row>
    <row r="345" spans="2:12" x14ac:dyDescent="0.25">
      <c r="B345" s="730"/>
      <c r="C345" s="731"/>
      <c r="D345" s="731"/>
      <c r="E345" s="731"/>
      <c r="F345" s="731"/>
      <c r="G345" s="732"/>
      <c r="H345" s="730"/>
      <c r="I345" s="731"/>
      <c r="J345" s="731"/>
      <c r="K345" s="731"/>
      <c r="L345" s="732"/>
    </row>
    <row r="346" spans="2:12" x14ac:dyDescent="0.25">
      <c r="B346" s="730"/>
      <c r="C346" s="731"/>
      <c r="D346" s="731"/>
      <c r="E346" s="731"/>
      <c r="F346" s="731"/>
      <c r="G346" s="732"/>
      <c r="H346" s="730"/>
      <c r="I346" s="731"/>
      <c r="J346" s="731"/>
      <c r="K346" s="731"/>
      <c r="L346" s="732"/>
    </row>
    <row r="347" spans="2:12" x14ac:dyDescent="0.25">
      <c r="B347" s="730"/>
      <c r="C347" s="731"/>
      <c r="D347" s="731"/>
      <c r="E347" s="731"/>
      <c r="F347" s="731"/>
      <c r="G347" s="732"/>
      <c r="H347" s="730"/>
      <c r="I347" s="731"/>
      <c r="J347" s="731"/>
      <c r="K347" s="731"/>
      <c r="L347" s="732"/>
    </row>
    <row r="348" spans="2:12" x14ac:dyDescent="0.25">
      <c r="B348" s="730"/>
      <c r="C348" s="731"/>
      <c r="D348" s="731"/>
      <c r="E348" s="731"/>
      <c r="F348" s="731"/>
      <c r="G348" s="732"/>
      <c r="H348" s="730"/>
      <c r="I348" s="731"/>
      <c r="J348" s="731"/>
      <c r="K348" s="731"/>
      <c r="L348" s="732"/>
    </row>
    <row r="349" spans="2:12" x14ac:dyDescent="0.25">
      <c r="B349" s="730"/>
      <c r="C349" s="731"/>
      <c r="D349" s="731"/>
      <c r="E349" s="731"/>
      <c r="F349" s="731"/>
      <c r="G349" s="732"/>
      <c r="H349" s="730"/>
      <c r="I349" s="731"/>
      <c r="J349" s="731"/>
      <c r="K349" s="731"/>
      <c r="L349" s="732"/>
    </row>
    <row r="350" spans="2:12" x14ac:dyDescent="0.25">
      <c r="B350" s="730"/>
      <c r="C350" s="731"/>
      <c r="D350" s="731"/>
      <c r="E350" s="731"/>
      <c r="F350" s="731"/>
      <c r="G350" s="732"/>
      <c r="H350" s="730"/>
      <c r="I350" s="731"/>
      <c r="J350" s="731"/>
      <c r="K350" s="731"/>
      <c r="L350" s="732"/>
    </row>
    <row r="351" spans="2:12" x14ac:dyDescent="0.25">
      <c r="B351" s="730"/>
      <c r="C351" s="731"/>
      <c r="D351" s="731"/>
      <c r="E351" s="731"/>
      <c r="F351" s="731"/>
      <c r="G351" s="732"/>
      <c r="H351" s="730"/>
      <c r="I351" s="731"/>
      <c r="J351" s="731"/>
      <c r="K351" s="731"/>
      <c r="L351" s="732"/>
    </row>
    <row r="352" spans="2:12" x14ac:dyDescent="0.25">
      <c r="B352" s="872">
        <v>41</v>
      </c>
      <c r="C352" s="873"/>
      <c r="D352" s="873"/>
      <c r="E352" s="873"/>
      <c r="F352" s="873"/>
      <c r="G352" s="874"/>
      <c r="H352" s="872">
        <v>42</v>
      </c>
      <c r="I352" s="873"/>
      <c r="J352" s="873"/>
      <c r="K352" s="873"/>
      <c r="L352" s="874"/>
    </row>
    <row r="353" spans="2:12" ht="15.75" thickBot="1" x14ac:dyDescent="0.3">
      <c r="B353" s="875"/>
      <c r="C353" s="876"/>
      <c r="D353" s="876"/>
      <c r="E353" s="876"/>
      <c r="F353" s="876"/>
      <c r="G353" s="877"/>
      <c r="H353" s="875"/>
      <c r="I353" s="876"/>
      <c r="J353" s="876"/>
      <c r="K353" s="876"/>
      <c r="L353" s="877"/>
    </row>
    <row r="354" spans="2:12" ht="55.5" customHeight="1" thickBot="1" x14ac:dyDescent="0.3">
      <c r="B354" s="895" t="s">
        <v>1256</v>
      </c>
      <c r="C354" s="899"/>
      <c r="D354" s="899"/>
      <c r="E354" s="899"/>
      <c r="F354" s="899"/>
      <c r="G354" s="899"/>
      <c r="H354" s="899"/>
      <c r="I354" s="899"/>
      <c r="J354" s="899"/>
      <c r="K354" s="899"/>
      <c r="L354" s="900"/>
    </row>
    <row r="355" spans="2:12" x14ac:dyDescent="0.25">
      <c r="B355" s="745" t="s">
        <v>536</v>
      </c>
      <c r="C355" s="746"/>
      <c r="D355" s="746"/>
      <c r="E355" s="746"/>
      <c r="F355" s="746"/>
      <c r="G355" s="747"/>
      <c r="H355" s="745" t="s">
        <v>537</v>
      </c>
      <c r="I355" s="746"/>
      <c r="J355" s="746"/>
      <c r="K355" s="746"/>
      <c r="L355" s="747"/>
    </row>
    <row r="356" spans="2:12" x14ac:dyDescent="0.25">
      <c r="B356" s="730"/>
      <c r="C356" s="731"/>
      <c r="D356" s="731"/>
      <c r="E356" s="731"/>
      <c r="F356" s="731"/>
      <c r="G356" s="732"/>
      <c r="H356" s="730"/>
      <c r="I356" s="731"/>
      <c r="J356" s="731"/>
      <c r="K356" s="731"/>
      <c r="L356" s="732"/>
    </row>
    <row r="357" spans="2:12" x14ac:dyDescent="0.25">
      <c r="B357" s="730"/>
      <c r="C357" s="731"/>
      <c r="D357" s="731"/>
      <c r="E357" s="731"/>
      <c r="F357" s="731"/>
      <c r="G357" s="732"/>
      <c r="H357" s="730"/>
      <c r="I357" s="731"/>
      <c r="J357" s="731"/>
      <c r="K357" s="731"/>
      <c r="L357" s="732"/>
    </row>
    <row r="358" spans="2:12" x14ac:dyDescent="0.25">
      <c r="B358" s="730"/>
      <c r="C358" s="731"/>
      <c r="D358" s="731"/>
      <c r="E358" s="731"/>
      <c r="F358" s="731"/>
      <c r="G358" s="732"/>
      <c r="H358" s="730"/>
      <c r="I358" s="731"/>
      <c r="J358" s="731"/>
      <c r="K358" s="731"/>
      <c r="L358" s="732"/>
    </row>
    <row r="359" spans="2:12" x14ac:dyDescent="0.25">
      <c r="B359" s="730"/>
      <c r="C359" s="731"/>
      <c r="D359" s="731"/>
      <c r="E359" s="731"/>
      <c r="F359" s="731"/>
      <c r="G359" s="732"/>
      <c r="H359" s="730"/>
      <c r="I359" s="731"/>
      <c r="J359" s="731"/>
      <c r="K359" s="731"/>
      <c r="L359" s="732"/>
    </row>
    <row r="360" spans="2:12" x14ac:dyDescent="0.25">
      <c r="B360" s="730"/>
      <c r="C360" s="731"/>
      <c r="D360" s="731"/>
      <c r="E360" s="731"/>
      <c r="F360" s="731"/>
      <c r="G360" s="732"/>
      <c r="H360" s="730"/>
      <c r="I360" s="731"/>
      <c r="J360" s="731"/>
      <c r="K360" s="731"/>
      <c r="L360" s="732"/>
    </row>
    <row r="361" spans="2:12" x14ac:dyDescent="0.25">
      <c r="B361" s="730"/>
      <c r="C361" s="731"/>
      <c r="D361" s="731"/>
      <c r="E361" s="731"/>
      <c r="F361" s="731"/>
      <c r="G361" s="732"/>
      <c r="H361" s="730"/>
      <c r="I361" s="731"/>
      <c r="J361" s="731"/>
      <c r="K361" s="731"/>
      <c r="L361" s="732"/>
    </row>
    <row r="362" spans="2:12" x14ac:dyDescent="0.25">
      <c r="B362" s="730"/>
      <c r="C362" s="731"/>
      <c r="D362" s="731"/>
      <c r="E362" s="731"/>
      <c r="F362" s="731"/>
      <c r="G362" s="732"/>
      <c r="H362" s="730"/>
      <c r="I362" s="731"/>
      <c r="J362" s="731"/>
      <c r="K362" s="731"/>
      <c r="L362" s="732"/>
    </row>
    <row r="363" spans="2:12" x14ac:dyDescent="0.25">
      <c r="B363" s="730"/>
      <c r="C363" s="731"/>
      <c r="D363" s="731"/>
      <c r="E363" s="731"/>
      <c r="F363" s="731"/>
      <c r="G363" s="732"/>
      <c r="H363" s="730"/>
      <c r="I363" s="731"/>
      <c r="J363" s="731"/>
      <c r="K363" s="731"/>
      <c r="L363" s="732"/>
    </row>
    <row r="364" spans="2:12" x14ac:dyDescent="0.25">
      <c r="B364" s="730"/>
      <c r="C364" s="731"/>
      <c r="D364" s="731"/>
      <c r="E364" s="731"/>
      <c r="F364" s="731"/>
      <c r="G364" s="732"/>
      <c r="H364" s="730"/>
      <c r="I364" s="731"/>
      <c r="J364" s="731"/>
      <c r="K364" s="731"/>
      <c r="L364" s="732"/>
    </row>
    <row r="365" spans="2:12" x14ac:dyDescent="0.25">
      <c r="B365" s="730"/>
      <c r="C365" s="731"/>
      <c r="D365" s="731"/>
      <c r="E365" s="731"/>
      <c r="F365" s="731"/>
      <c r="G365" s="732"/>
      <c r="H365" s="730"/>
      <c r="I365" s="731"/>
      <c r="J365" s="731"/>
      <c r="K365" s="731"/>
      <c r="L365" s="732"/>
    </row>
    <row r="366" spans="2:12" x14ac:dyDescent="0.25">
      <c r="B366" s="730"/>
      <c r="C366" s="731"/>
      <c r="D366" s="731"/>
      <c r="E366" s="731"/>
      <c r="F366" s="731"/>
      <c r="G366" s="732"/>
      <c r="H366" s="730"/>
      <c r="I366" s="731"/>
      <c r="J366" s="731"/>
      <c r="K366" s="731"/>
      <c r="L366" s="732"/>
    </row>
    <row r="367" spans="2:12" x14ac:dyDescent="0.25">
      <c r="B367" s="730"/>
      <c r="C367" s="731"/>
      <c r="D367" s="731"/>
      <c r="E367" s="731"/>
      <c r="F367" s="731"/>
      <c r="G367" s="732"/>
      <c r="H367" s="730"/>
      <c r="I367" s="731"/>
      <c r="J367" s="731"/>
      <c r="K367" s="731"/>
      <c r="L367" s="732"/>
    </row>
    <row r="368" spans="2:12" x14ac:dyDescent="0.25">
      <c r="B368" s="730"/>
      <c r="C368" s="731"/>
      <c r="D368" s="731"/>
      <c r="E368" s="731"/>
      <c r="F368" s="731"/>
      <c r="G368" s="732"/>
      <c r="H368" s="730"/>
      <c r="I368" s="731"/>
      <c r="J368" s="731"/>
      <c r="K368" s="731"/>
      <c r="L368" s="732"/>
    </row>
    <row r="369" spans="2:12" x14ac:dyDescent="0.25">
      <c r="B369" s="872">
        <v>43</v>
      </c>
      <c r="C369" s="873"/>
      <c r="D369" s="873"/>
      <c r="E369" s="873"/>
      <c r="F369" s="873"/>
      <c r="G369" s="874"/>
      <c r="H369" s="872">
        <v>44</v>
      </c>
      <c r="I369" s="873"/>
      <c r="J369" s="873"/>
      <c r="K369" s="873"/>
      <c r="L369" s="874"/>
    </row>
    <row r="370" spans="2:12" ht="15.75" thickBot="1" x14ac:dyDescent="0.3">
      <c r="B370" s="875"/>
      <c r="C370" s="876"/>
      <c r="D370" s="876"/>
      <c r="E370" s="876"/>
      <c r="F370" s="876"/>
      <c r="G370" s="877"/>
      <c r="H370" s="875"/>
      <c r="I370" s="876"/>
      <c r="J370" s="876"/>
      <c r="K370" s="876"/>
      <c r="L370" s="877"/>
    </row>
    <row r="371" spans="2:12" x14ac:dyDescent="0.25">
      <c r="B371" s="745" t="s">
        <v>536</v>
      </c>
      <c r="C371" s="746"/>
      <c r="D371" s="746"/>
      <c r="E371" s="746"/>
      <c r="F371" s="746"/>
      <c r="G371" s="747"/>
      <c r="H371" s="745" t="s">
        <v>537</v>
      </c>
      <c r="I371" s="746"/>
      <c r="J371" s="746"/>
      <c r="K371" s="746"/>
      <c r="L371" s="747"/>
    </row>
    <row r="372" spans="2:12" x14ac:dyDescent="0.25">
      <c r="B372" s="730"/>
      <c r="C372" s="731"/>
      <c r="D372" s="731"/>
      <c r="E372" s="731"/>
      <c r="F372" s="731"/>
      <c r="G372" s="732"/>
      <c r="H372" s="730"/>
      <c r="I372" s="731"/>
      <c r="J372" s="731"/>
      <c r="K372" s="731"/>
      <c r="L372" s="732"/>
    </row>
    <row r="373" spans="2:12" x14ac:dyDescent="0.25">
      <c r="B373" s="730"/>
      <c r="C373" s="731"/>
      <c r="D373" s="731"/>
      <c r="E373" s="731"/>
      <c r="F373" s="731"/>
      <c r="G373" s="732"/>
      <c r="H373" s="730"/>
      <c r="I373" s="731"/>
      <c r="J373" s="731"/>
      <c r="K373" s="731"/>
      <c r="L373" s="732"/>
    </row>
    <row r="374" spans="2:12" x14ac:dyDescent="0.25">
      <c r="B374" s="730"/>
      <c r="C374" s="731"/>
      <c r="D374" s="731"/>
      <c r="E374" s="731"/>
      <c r="F374" s="731"/>
      <c r="G374" s="732"/>
      <c r="H374" s="730"/>
      <c r="I374" s="731"/>
      <c r="J374" s="731"/>
      <c r="K374" s="731"/>
      <c r="L374" s="732"/>
    </row>
    <row r="375" spans="2:12" x14ac:dyDescent="0.25">
      <c r="B375" s="730"/>
      <c r="C375" s="731"/>
      <c r="D375" s="731"/>
      <c r="E375" s="731"/>
      <c r="F375" s="731"/>
      <c r="G375" s="732"/>
      <c r="H375" s="730"/>
      <c r="I375" s="731"/>
      <c r="J375" s="731"/>
      <c r="K375" s="731"/>
      <c r="L375" s="732"/>
    </row>
    <row r="376" spans="2:12" x14ac:dyDescent="0.25">
      <c r="B376" s="730"/>
      <c r="C376" s="731"/>
      <c r="D376" s="731"/>
      <c r="E376" s="731"/>
      <c r="F376" s="731"/>
      <c r="G376" s="732"/>
      <c r="H376" s="730"/>
      <c r="I376" s="731"/>
      <c r="J376" s="731"/>
      <c r="K376" s="731"/>
      <c r="L376" s="732"/>
    </row>
    <row r="377" spans="2:12" x14ac:dyDescent="0.25">
      <c r="B377" s="730"/>
      <c r="C377" s="731"/>
      <c r="D377" s="731"/>
      <c r="E377" s="731"/>
      <c r="F377" s="731"/>
      <c r="G377" s="732"/>
      <c r="H377" s="730"/>
      <c r="I377" s="731"/>
      <c r="J377" s="731"/>
      <c r="K377" s="731"/>
      <c r="L377" s="732"/>
    </row>
    <row r="378" spans="2:12" x14ac:dyDescent="0.25">
      <c r="B378" s="730"/>
      <c r="C378" s="731"/>
      <c r="D378" s="731"/>
      <c r="E378" s="731"/>
      <c r="F378" s="731"/>
      <c r="G378" s="732"/>
      <c r="H378" s="730"/>
      <c r="I378" s="731"/>
      <c r="J378" s="731"/>
      <c r="K378" s="731"/>
      <c r="L378" s="732"/>
    </row>
    <row r="379" spans="2:12" x14ac:dyDescent="0.25">
      <c r="B379" s="730"/>
      <c r="C379" s="731"/>
      <c r="D379" s="731"/>
      <c r="E379" s="731"/>
      <c r="F379" s="731"/>
      <c r="G379" s="732"/>
      <c r="H379" s="730"/>
      <c r="I379" s="731"/>
      <c r="J379" s="731"/>
      <c r="K379" s="731"/>
      <c r="L379" s="732"/>
    </row>
    <row r="380" spans="2:12" x14ac:dyDescent="0.25">
      <c r="B380" s="730"/>
      <c r="C380" s="731"/>
      <c r="D380" s="731"/>
      <c r="E380" s="731"/>
      <c r="F380" s="731"/>
      <c r="G380" s="732"/>
      <c r="H380" s="730"/>
      <c r="I380" s="731"/>
      <c r="J380" s="731"/>
      <c r="K380" s="731"/>
      <c r="L380" s="732"/>
    </row>
    <row r="381" spans="2:12" x14ac:dyDescent="0.25">
      <c r="B381" s="730"/>
      <c r="C381" s="731"/>
      <c r="D381" s="731"/>
      <c r="E381" s="731"/>
      <c r="F381" s="731"/>
      <c r="G381" s="732"/>
      <c r="H381" s="730"/>
      <c r="I381" s="731"/>
      <c r="J381" s="731"/>
      <c r="K381" s="731"/>
      <c r="L381" s="732"/>
    </row>
    <row r="382" spans="2:12" x14ac:dyDescent="0.25">
      <c r="B382" s="730"/>
      <c r="C382" s="731"/>
      <c r="D382" s="731"/>
      <c r="E382" s="731"/>
      <c r="F382" s="731"/>
      <c r="G382" s="732"/>
      <c r="H382" s="730"/>
      <c r="I382" s="731"/>
      <c r="J382" s="731"/>
      <c r="K382" s="731"/>
      <c r="L382" s="732"/>
    </row>
    <row r="383" spans="2:12" x14ac:dyDescent="0.25">
      <c r="B383" s="730"/>
      <c r="C383" s="731"/>
      <c r="D383" s="731"/>
      <c r="E383" s="731"/>
      <c r="F383" s="731"/>
      <c r="G383" s="732"/>
      <c r="H383" s="730"/>
      <c r="I383" s="731"/>
      <c r="J383" s="731"/>
      <c r="K383" s="731"/>
      <c r="L383" s="732"/>
    </row>
    <row r="384" spans="2:12" x14ac:dyDescent="0.25">
      <c r="B384" s="730"/>
      <c r="C384" s="731"/>
      <c r="D384" s="731"/>
      <c r="E384" s="731"/>
      <c r="F384" s="731"/>
      <c r="G384" s="732"/>
      <c r="H384" s="730"/>
      <c r="I384" s="731"/>
      <c r="J384" s="731"/>
      <c r="K384" s="731"/>
      <c r="L384" s="732"/>
    </row>
    <row r="385" spans="2:12" x14ac:dyDescent="0.25">
      <c r="B385" s="872">
        <v>45</v>
      </c>
      <c r="C385" s="873"/>
      <c r="D385" s="873"/>
      <c r="E385" s="873"/>
      <c r="F385" s="873"/>
      <c r="G385" s="874"/>
      <c r="H385" s="872">
        <v>46</v>
      </c>
      <c r="I385" s="873"/>
      <c r="J385" s="873"/>
      <c r="K385" s="873"/>
      <c r="L385" s="874"/>
    </row>
    <row r="386" spans="2:12" ht="15.75" thickBot="1" x14ac:dyDescent="0.3">
      <c r="B386" s="875"/>
      <c r="C386" s="876"/>
      <c r="D386" s="876"/>
      <c r="E386" s="876"/>
      <c r="F386" s="876"/>
      <c r="G386" s="877"/>
      <c r="H386" s="875"/>
      <c r="I386" s="876"/>
      <c r="J386" s="876"/>
      <c r="K386" s="876"/>
      <c r="L386" s="877"/>
    </row>
    <row r="387" spans="2:12" x14ac:dyDescent="0.25">
      <c r="B387" s="745" t="s">
        <v>536</v>
      </c>
      <c r="C387" s="746"/>
      <c r="D387" s="746"/>
      <c r="E387" s="746"/>
      <c r="F387" s="746"/>
      <c r="G387" s="747"/>
      <c r="H387" s="745" t="s">
        <v>537</v>
      </c>
      <c r="I387" s="746"/>
      <c r="J387" s="746"/>
      <c r="K387" s="746"/>
      <c r="L387" s="747"/>
    </row>
    <row r="388" spans="2:12" x14ac:dyDescent="0.25">
      <c r="B388" s="730"/>
      <c r="C388" s="731"/>
      <c r="D388" s="731"/>
      <c r="E388" s="731"/>
      <c r="F388" s="731"/>
      <c r="G388" s="732"/>
      <c r="H388" s="730"/>
      <c r="I388" s="731"/>
      <c r="J388" s="731"/>
      <c r="K388" s="731"/>
      <c r="L388" s="732"/>
    </row>
    <row r="389" spans="2:12" x14ac:dyDescent="0.25">
      <c r="B389" s="730"/>
      <c r="C389" s="731"/>
      <c r="D389" s="731"/>
      <c r="E389" s="731"/>
      <c r="F389" s="731"/>
      <c r="G389" s="732"/>
      <c r="H389" s="730"/>
      <c r="I389" s="731"/>
      <c r="J389" s="731"/>
      <c r="K389" s="731"/>
      <c r="L389" s="732"/>
    </row>
    <row r="390" spans="2:12" x14ac:dyDescent="0.25">
      <c r="B390" s="730"/>
      <c r="C390" s="731"/>
      <c r="D390" s="731"/>
      <c r="E390" s="731"/>
      <c r="F390" s="731"/>
      <c r="G390" s="732"/>
      <c r="H390" s="730"/>
      <c r="I390" s="731"/>
      <c r="J390" s="731"/>
      <c r="K390" s="731"/>
      <c r="L390" s="732"/>
    </row>
    <row r="391" spans="2:12" x14ac:dyDescent="0.25">
      <c r="B391" s="730"/>
      <c r="C391" s="731"/>
      <c r="D391" s="731"/>
      <c r="E391" s="731"/>
      <c r="F391" s="731"/>
      <c r="G391" s="732"/>
      <c r="H391" s="730"/>
      <c r="I391" s="731"/>
      <c r="J391" s="731"/>
      <c r="K391" s="731"/>
      <c r="L391" s="732"/>
    </row>
    <row r="392" spans="2:12" x14ac:dyDescent="0.25">
      <c r="B392" s="730"/>
      <c r="C392" s="731"/>
      <c r="D392" s="731"/>
      <c r="E392" s="731"/>
      <c r="F392" s="731"/>
      <c r="G392" s="732"/>
      <c r="H392" s="730"/>
      <c r="I392" s="731"/>
      <c r="J392" s="731"/>
      <c r="K392" s="731"/>
      <c r="L392" s="732"/>
    </row>
    <row r="393" spans="2:12" x14ac:dyDescent="0.25">
      <c r="B393" s="730"/>
      <c r="C393" s="731"/>
      <c r="D393" s="731"/>
      <c r="E393" s="731"/>
      <c r="F393" s="731"/>
      <c r="G393" s="732"/>
      <c r="H393" s="730"/>
      <c r="I393" s="731"/>
      <c r="J393" s="731"/>
      <c r="K393" s="731"/>
      <c r="L393" s="732"/>
    </row>
    <row r="394" spans="2:12" x14ac:dyDescent="0.25">
      <c r="B394" s="730"/>
      <c r="C394" s="731"/>
      <c r="D394" s="731"/>
      <c r="E394" s="731"/>
      <c r="F394" s="731"/>
      <c r="G394" s="732"/>
      <c r="H394" s="730"/>
      <c r="I394" s="731"/>
      <c r="J394" s="731"/>
      <c r="K394" s="731"/>
      <c r="L394" s="732"/>
    </row>
    <row r="395" spans="2:12" x14ac:dyDescent="0.25">
      <c r="B395" s="730"/>
      <c r="C395" s="731"/>
      <c r="D395" s="731"/>
      <c r="E395" s="731"/>
      <c r="F395" s="731"/>
      <c r="G395" s="732"/>
      <c r="H395" s="730"/>
      <c r="I395" s="731"/>
      <c r="J395" s="731"/>
      <c r="K395" s="731"/>
      <c r="L395" s="732"/>
    </row>
    <row r="396" spans="2:12" x14ac:dyDescent="0.25">
      <c r="B396" s="730"/>
      <c r="C396" s="731"/>
      <c r="D396" s="731"/>
      <c r="E396" s="731"/>
      <c r="F396" s="731"/>
      <c r="G396" s="732"/>
      <c r="H396" s="730"/>
      <c r="I396" s="731"/>
      <c r="J396" s="731"/>
      <c r="K396" s="731"/>
      <c r="L396" s="732"/>
    </row>
    <row r="397" spans="2:12" x14ac:dyDescent="0.25">
      <c r="B397" s="730"/>
      <c r="C397" s="731"/>
      <c r="D397" s="731"/>
      <c r="E397" s="731"/>
      <c r="F397" s="731"/>
      <c r="G397" s="732"/>
      <c r="H397" s="730"/>
      <c r="I397" s="731"/>
      <c r="J397" s="731"/>
      <c r="K397" s="731"/>
      <c r="L397" s="732"/>
    </row>
    <row r="398" spans="2:12" x14ac:dyDescent="0.25">
      <c r="B398" s="730"/>
      <c r="C398" s="731"/>
      <c r="D398" s="731"/>
      <c r="E398" s="731"/>
      <c r="F398" s="731"/>
      <c r="G398" s="732"/>
      <c r="H398" s="730"/>
      <c r="I398" s="731"/>
      <c r="J398" s="731"/>
      <c r="K398" s="731"/>
      <c r="L398" s="732"/>
    </row>
    <row r="399" spans="2:12" x14ac:dyDescent="0.25">
      <c r="B399" s="730"/>
      <c r="C399" s="731"/>
      <c r="D399" s="731"/>
      <c r="E399" s="731"/>
      <c r="F399" s="731"/>
      <c r="G399" s="732"/>
      <c r="H399" s="730"/>
      <c r="I399" s="731"/>
      <c r="J399" s="731"/>
      <c r="K399" s="731"/>
      <c r="L399" s="732"/>
    </row>
    <row r="400" spans="2:12" x14ac:dyDescent="0.25">
      <c r="B400" s="730"/>
      <c r="C400" s="731"/>
      <c r="D400" s="731"/>
      <c r="E400" s="731"/>
      <c r="F400" s="731"/>
      <c r="G400" s="732"/>
      <c r="H400" s="730"/>
      <c r="I400" s="731"/>
      <c r="J400" s="731"/>
      <c r="K400" s="731"/>
      <c r="L400" s="732"/>
    </row>
    <row r="401" spans="2:12" x14ac:dyDescent="0.25">
      <c r="B401" s="872">
        <v>47</v>
      </c>
      <c r="C401" s="873"/>
      <c r="D401" s="873"/>
      <c r="E401" s="873"/>
      <c r="F401" s="873"/>
      <c r="G401" s="874"/>
      <c r="H401" s="872"/>
      <c r="I401" s="873"/>
      <c r="J401" s="873"/>
      <c r="K401" s="873"/>
      <c r="L401" s="874"/>
    </row>
    <row r="402" spans="2:12" ht="15.75" thickBot="1" x14ac:dyDescent="0.3">
      <c r="B402" s="875"/>
      <c r="C402" s="876"/>
      <c r="D402" s="876"/>
      <c r="E402" s="876"/>
      <c r="F402" s="876"/>
      <c r="G402" s="877"/>
      <c r="H402" s="875"/>
      <c r="I402" s="876"/>
      <c r="J402" s="876"/>
      <c r="K402" s="876"/>
      <c r="L402" s="877"/>
    </row>
    <row r="403" spans="2:12" ht="84" customHeight="1" thickBot="1" x14ac:dyDescent="0.3">
      <c r="B403" s="895" t="s">
        <v>1257</v>
      </c>
      <c r="C403" s="899"/>
      <c r="D403" s="899"/>
      <c r="E403" s="899"/>
      <c r="F403" s="899"/>
      <c r="G403" s="899"/>
      <c r="H403" s="899"/>
      <c r="I403" s="899"/>
      <c r="J403" s="899"/>
      <c r="K403" s="899"/>
      <c r="L403" s="900"/>
    </row>
    <row r="404" spans="2:12" x14ac:dyDescent="0.25">
      <c r="B404" s="745" t="s">
        <v>536</v>
      </c>
      <c r="C404" s="746"/>
      <c r="D404" s="746"/>
      <c r="E404" s="746"/>
      <c r="F404" s="746"/>
      <c r="G404" s="747"/>
      <c r="H404" s="745" t="s">
        <v>537</v>
      </c>
      <c r="I404" s="746"/>
      <c r="J404" s="746"/>
      <c r="K404" s="746"/>
      <c r="L404" s="747"/>
    </row>
    <row r="405" spans="2:12" x14ac:dyDescent="0.25">
      <c r="B405" s="730"/>
      <c r="C405" s="731"/>
      <c r="D405" s="731"/>
      <c r="E405" s="731"/>
      <c r="F405" s="731"/>
      <c r="G405" s="732"/>
      <c r="H405" s="730"/>
      <c r="I405" s="731"/>
      <c r="J405" s="731"/>
      <c r="K405" s="731"/>
      <c r="L405" s="732"/>
    </row>
    <row r="406" spans="2:12" x14ac:dyDescent="0.25">
      <c r="B406" s="730"/>
      <c r="C406" s="731"/>
      <c r="D406" s="731"/>
      <c r="E406" s="731"/>
      <c r="F406" s="731"/>
      <c r="G406" s="732"/>
      <c r="H406" s="730"/>
      <c r="I406" s="731"/>
      <c r="J406" s="731"/>
      <c r="K406" s="731"/>
      <c r="L406" s="732"/>
    </row>
    <row r="407" spans="2:12" x14ac:dyDescent="0.25">
      <c r="B407" s="730"/>
      <c r="C407" s="731"/>
      <c r="D407" s="731"/>
      <c r="E407" s="731"/>
      <c r="F407" s="731"/>
      <c r="G407" s="732"/>
      <c r="H407" s="730"/>
      <c r="I407" s="731"/>
      <c r="J407" s="731"/>
      <c r="K407" s="731"/>
      <c r="L407" s="732"/>
    </row>
    <row r="408" spans="2:12" x14ac:dyDescent="0.25">
      <c r="B408" s="730"/>
      <c r="C408" s="731"/>
      <c r="D408" s="731"/>
      <c r="E408" s="731"/>
      <c r="F408" s="731"/>
      <c r="G408" s="732"/>
      <c r="H408" s="730"/>
      <c r="I408" s="731"/>
      <c r="J408" s="731"/>
      <c r="K408" s="731"/>
      <c r="L408" s="732"/>
    </row>
    <row r="409" spans="2:12" x14ac:dyDescent="0.25">
      <c r="B409" s="730"/>
      <c r="C409" s="731"/>
      <c r="D409" s="731"/>
      <c r="E409" s="731"/>
      <c r="F409" s="731"/>
      <c r="G409" s="732"/>
      <c r="H409" s="730"/>
      <c r="I409" s="731"/>
      <c r="J409" s="731"/>
      <c r="K409" s="731"/>
      <c r="L409" s="732"/>
    </row>
    <row r="410" spans="2:12" x14ac:dyDescent="0.25">
      <c r="B410" s="730"/>
      <c r="C410" s="731"/>
      <c r="D410" s="731"/>
      <c r="E410" s="731"/>
      <c r="F410" s="731"/>
      <c r="G410" s="732"/>
      <c r="H410" s="730"/>
      <c r="I410" s="731"/>
      <c r="J410" s="731"/>
      <c r="K410" s="731"/>
      <c r="L410" s="732"/>
    </row>
    <row r="411" spans="2:12" x14ac:dyDescent="0.25">
      <c r="B411" s="730"/>
      <c r="C411" s="731"/>
      <c r="D411" s="731"/>
      <c r="E411" s="731"/>
      <c r="F411" s="731"/>
      <c r="G411" s="732"/>
      <c r="H411" s="730"/>
      <c r="I411" s="731"/>
      <c r="J411" s="731"/>
      <c r="K411" s="731"/>
      <c r="L411" s="732"/>
    </row>
    <row r="412" spans="2:12" x14ac:dyDescent="0.25">
      <c r="B412" s="730"/>
      <c r="C412" s="731"/>
      <c r="D412" s="731"/>
      <c r="E412" s="731"/>
      <c r="F412" s="731"/>
      <c r="G412" s="732"/>
      <c r="H412" s="730"/>
      <c r="I412" s="731"/>
      <c r="J412" s="731"/>
      <c r="K412" s="731"/>
      <c r="L412" s="732"/>
    </row>
    <row r="413" spans="2:12" x14ac:dyDescent="0.25">
      <c r="B413" s="730"/>
      <c r="C413" s="731"/>
      <c r="D413" s="731"/>
      <c r="E413" s="731"/>
      <c r="F413" s="731"/>
      <c r="G413" s="732"/>
      <c r="H413" s="730"/>
      <c r="I413" s="731"/>
      <c r="J413" s="731"/>
      <c r="K413" s="731"/>
      <c r="L413" s="732"/>
    </row>
    <row r="414" spans="2:12" x14ac:dyDescent="0.25">
      <c r="B414" s="730"/>
      <c r="C414" s="731"/>
      <c r="D414" s="731"/>
      <c r="E414" s="731"/>
      <c r="F414" s="731"/>
      <c r="G414" s="732"/>
      <c r="H414" s="730"/>
      <c r="I414" s="731"/>
      <c r="J414" s="731"/>
      <c r="K414" s="731"/>
      <c r="L414" s="732"/>
    </row>
    <row r="415" spans="2:12" x14ac:dyDescent="0.25">
      <c r="B415" s="730"/>
      <c r="C415" s="731"/>
      <c r="D415" s="731"/>
      <c r="E415" s="731"/>
      <c r="F415" s="731"/>
      <c r="G415" s="732"/>
      <c r="H415" s="730"/>
      <c r="I415" s="731"/>
      <c r="J415" s="731"/>
      <c r="K415" s="731"/>
      <c r="L415" s="732"/>
    </row>
    <row r="416" spans="2:12" x14ac:dyDescent="0.25">
      <c r="B416" s="730"/>
      <c r="C416" s="731"/>
      <c r="D416" s="731"/>
      <c r="E416" s="731"/>
      <c r="F416" s="731"/>
      <c r="G416" s="732"/>
      <c r="H416" s="730"/>
      <c r="I416" s="731"/>
      <c r="J416" s="731"/>
      <c r="K416" s="731"/>
      <c r="L416" s="732"/>
    </row>
    <row r="417" spans="2:12" x14ac:dyDescent="0.25">
      <c r="B417" s="730"/>
      <c r="C417" s="731"/>
      <c r="D417" s="731"/>
      <c r="E417" s="731"/>
      <c r="F417" s="731"/>
      <c r="G417" s="732"/>
      <c r="H417" s="730"/>
      <c r="I417" s="731"/>
      <c r="J417" s="731"/>
      <c r="K417" s="731"/>
      <c r="L417" s="732"/>
    </row>
    <row r="418" spans="2:12" x14ac:dyDescent="0.25">
      <c r="B418" s="872">
        <v>48</v>
      </c>
      <c r="C418" s="873"/>
      <c r="D418" s="873"/>
      <c r="E418" s="873"/>
      <c r="F418" s="873"/>
      <c r="G418" s="874"/>
      <c r="H418" s="872">
        <v>49</v>
      </c>
      <c r="I418" s="873"/>
      <c r="J418" s="873"/>
      <c r="K418" s="873"/>
      <c r="L418" s="874"/>
    </row>
    <row r="419" spans="2:12" ht="15.75" thickBot="1" x14ac:dyDescent="0.3">
      <c r="B419" s="875"/>
      <c r="C419" s="876"/>
      <c r="D419" s="876"/>
      <c r="E419" s="876"/>
      <c r="F419" s="876"/>
      <c r="G419" s="877"/>
      <c r="H419" s="875"/>
      <c r="I419" s="876"/>
      <c r="J419" s="876"/>
      <c r="K419" s="876"/>
      <c r="L419" s="877"/>
    </row>
    <row r="420" spans="2:12" x14ac:dyDescent="0.25">
      <c r="B420" s="745" t="s">
        <v>536</v>
      </c>
      <c r="C420" s="746"/>
      <c r="D420" s="746"/>
      <c r="E420" s="746"/>
      <c r="F420" s="746"/>
      <c r="G420" s="747"/>
      <c r="H420" s="745" t="s">
        <v>537</v>
      </c>
      <c r="I420" s="746"/>
      <c r="J420" s="746"/>
      <c r="K420" s="746"/>
      <c r="L420" s="747"/>
    </row>
    <row r="421" spans="2:12" x14ac:dyDescent="0.25">
      <c r="B421" s="730"/>
      <c r="C421" s="731"/>
      <c r="D421" s="731"/>
      <c r="E421" s="731"/>
      <c r="F421" s="731"/>
      <c r="G421" s="732"/>
      <c r="H421" s="730"/>
      <c r="I421" s="731"/>
      <c r="J421" s="731"/>
      <c r="K421" s="731"/>
      <c r="L421" s="732"/>
    </row>
    <row r="422" spans="2:12" x14ac:dyDescent="0.25">
      <c r="B422" s="730"/>
      <c r="C422" s="731"/>
      <c r="D422" s="731"/>
      <c r="E422" s="731"/>
      <c r="F422" s="731"/>
      <c r="G422" s="732"/>
      <c r="H422" s="730"/>
      <c r="I422" s="731"/>
      <c r="J422" s="731"/>
      <c r="K422" s="731"/>
      <c r="L422" s="732"/>
    </row>
    <row r="423" spans="2:12" x14ac:dyDescent="0.25">
      <c r="B423" s="730"/>
      <c r="C423" s="731"/>
      <c r="D423" s="731"/>
      <c r="E423" s="731"/>
      <c r="F423" s="731"/>
      <c r="G423" s="732"/>
      <c r="H423" s="730"/>
      <c r="I423" s="731"/>
      <c r="J423" s="731"/>
      <c r="K423" s="731"/>
      <c r="L423" s="732"/>
    </row>
    <row r="424" spans="2:12" x14ac:dyDescent="0.25">
      <c r="B424" s="730"/>
      <c r="C424" s="731"/>
      <c r="D424" s="731"/>
      <c r="E424" s="731"/>
      <c r="F424" s="731"/>
      <c r="G424" s="732"/>
      <c r="H424" s="730"/>
      <c r="I424" s="731"/>
      <c r="J424" s="731"/>
      <c r="K424" s="731"/>
      <c r="L424" s="732"/>
    </row>
    <row r="425" spans="2:12" x14ac:dyDescent="0.25">
      <c r="B425" s="730"/>
      <c r="C425" s="731"/>
      <c r="D425" s="731"/>
      <c r="E425" s="731"/>
      <c r="F425" s="731"/>
      <c r="G425" s="732"/>
      <c r="H425" s="730"/>
      <c r="I425" s="731"/>
      <c r="J425" s="731"/>
      <c r="K425" s="731"/>
      <c r="L425" s="732"/>
    </row>
    <row r="426" spans="2:12" x14ac:dyDescent="0.25">
      <c r="B426" s="730"/>
      <c r="C426" s="731"/>
      <c r="D426" s="731"/>
      <c r="E426" s="731"/>
      <c r="F426" s="731"/>
      <c r="G426" s="732"/>
      <c r="H426" s="730"/>
      <c r="I426" s="731"/>
      <c r="J426" s="731"/>
      <c r="K426" s="731"/>
      <c r="L426" s="732"/>
    </row>
    <row r="427" spans="2:12" x14ac:dyDescent="0.25">
      <c r="B427" s="730"/>
      <c r="C427" s="731"/>
      <c r="D427" s="731"/>
      <c r="E427" s="731"/>
      <c r="F427" s="731"/>
      <c r="G427" s="732"/>
      <c r="H427" s="730"/>
      <c r="I427" s="731"/>
      <c r="J427" s="731"/>
      <c r="K427" s="731"/>
      <c r="L427" s="732"/>
    </row>
    <row r="428" spans="2:12" x14ac:dyDescent="0.25">
      <c r="B428" s="730"/>
      <c r="C428" s="731"/>
      <c r="D428" s="731"/>
      <c r="E428" s="731"/>
      <c r="F428" s="731"/>
      <c r="G428" s="732"/>
      <c r="H428" s="730"/>
      <c r="I428" s="731"/>
      <c r="J428" s="731"/>
      <c r="K428" s="731"/>
      <c r="L428" s="732"/>
    </row>
    <row r="429" spans="2:12" x14ac:dyDescent="0.25">
      <c r="B429" s="730"/>
      <c r="C429" s="731"/>
      <c r="D429" s="731"/>
      <c r="E429" s="731"/>
      <c r="F429" s="731"/>
      <c r="G429" s="732"/>
      <c r="H429" s="730"/>
      <c r="I429" s="731"/>
      <c r="J429" s="731"/>
      <c r="K429" s="731"/>
      <c r="L429" s="732"/>
    </row>
    <row r="430" spans="2:12" x14ac:dyDescent="0.25">
      <c r="B430" s="730"/>
      <c r="C430" s="731"/>
      <c r="D430" s="731"/>
      <c r="E430" s="731"/>
      <c r="F430" s="731"/>
      <c r="G430" s="732"/>
      <c r="H430" s="730"/>
      <c r="I430" s="731"/>
      <c r="J430" s="731"/>
      <c r="K430" s="731"/>
      <c r="L430" s="732"/>
    </row>
    <row r="431" spans="2:12" x14ac:dyDescent="0.25">
      <c r="B431" s="730"/>
      <c r="C431" s="731"/>
      <c r="D431" s="731"/>
      <c r="E431" s="731"/>
      <c r="F431" s="731"/>
      <c r="G431" s="732"/>
      <c r="H431" s="730"/>
      <c r="I431" s="731"/>
      <c r="J431" s="731"/>
      <c r="K431" s="731"/>
      <c r="L431" s="732"/>
    </row>
    <row r="432" spans="2:12" x14ac:dyDescent="0.25">
      <c r="B432" s="730"/>
      <c r="C432" s="731"/>
      <c r="D432" s="731"/>
      <c r="E432" s="731"/>
      <c r="F432" s="731"/>
      <c r="G432" s="732"/>
      <c r="H432" s="730"/>
      <c r="I432" s="731"/>
      <c r="J432" s="731"/>
      <c r="K432" s="731"/>
      <c r="L432" s="732"/>
    </row>
    <row r="433" spans="2:12" x14ac:dyDescent="0.25">
      <c r="B433" s="730"/>
      <c r="C433" s="731"/>
      <c r="D433" s="731"/>
      <c r="E433" s="731"/>
      <c r="F433" s="731"/>
      <c r="G433" s="732"/>
      <c r="H433" s="730"/>
      <c r="I433" s="731"/>
      <c r="J433" s="731"/>
      <c r="K433" s="731"/>
      <c r="L433" s="732"/>
    </row>
    <row r="434" spans="2:12" x14ac:dyDescent="0.25">
      <c r="B434" s="872">
        <v>50</v>
      </c>
      <c r="C434" s="873"/>
      <c r="D434" s="873"/>
      <c r="E434" s="873"/>
      <c r="F434" s="873"/>
      <c r="G434" s="874"/>
      <c r="H434" s="872">
        <v>51</v>
      </c>
      <c r="I434" s="873"/>
      <c r="J434" s="873"/>
      <c r="K434" s="873"/>
      <c r="L434" s="874"/>
    </row>
    <row r="435" spans="2:12" ht="15.75" thickBot="1" x14ac:dyDescent="0.3">
      <c r="B435" s="875"/>
      <c r="C435" s="876"/>
      <c r="D435" s="876"/>
      <c r="E435" s="876"/>
      <c r="F435" s="876"/>
      <c r="G435" s="877"/>
      <c r="H435" s="875"/>
      <c r="I435" s="876"/>
      <c r="J435" s="876"/>
      <c r="K435" s="876"/>
      <c r="L435" s="877"/>
    </row>
    <row r="436" spans="2:12" ht="82.5" customHeight="1" thickBot="1" x14ac:dyDescent="0.3">
      <c r="B436" s="898" t="s">
        <v>1258</v>
      </c>
      <c r="C436" s="896"/>
      <c r="D436" s="896"/>
      <c r="E436" s="896"/>
      <c r="F436" s="896"/>
      <c r="G436" s="896"/>
      <c r="H436" s="896"/>
      <c r="I436" s="896"/>
      <c r="J436" s="896"/>
      <c r="K436" s="896"/>
      <c r="L436" s="897"/>
    </row>
    <row r="437" spans="2:12" x14ac:dyDescent="0.25">
      <c r="B437" s="745" t="s">
        <v>536</v>
      </c>
      <c r="C437" s="746"/>
      <c r="D437" s="746"/>
      <c r="E437" s="746"/>
      <c r="F437" s="746"/>
      <c r="G437" s="747"/>
      <c r="H437" s="745" t="s">
        <v>537</v>
      </c>
      <c r="I437" s="746"/>
      <c r="J437" s="746"/>
      <c r="K437" s="746"/>
      <c r="L437" s="747"/>
    </row>
    <row r="438" spans="2:12" x14ac:dyDescent="0.25">
      <c r="B438" s="730"/>
      <c r="C438" s="731"/>
      <c r="D438" s="731"/>
      <c r="E438" s="731"/>
      <c r="F438" s="731"/>
      <c r="G438" s="732"/>
      <c r="H438" s="730"/>
      <c r="I438" s="731"/>
      <c r="J438" s="731"/>
      <c r="K438" s="731"/>
      <c r="L438" s="732"/>
    </row>
    <row r="439" spans="2:12" x14ac:dyDescent="0.25">
      <c r="B439" s="730"/>
      <c r="C439" s="731"/>
      <c r="D439" s="731"/>
      <c r="E439" s="731"/>
      <c r="F439" s="731"/>
      <c r="G439" s="732"/>
      <c r="H439" s="730"/>
      <c r="I439" s="731"/>
      <c r="J439" s="731"/>
      <c r="K439" s="731"/>
      <c r="L439" s="732"/>
    </row>
    <row r="440" spans="2:12" x14ac:dyDescent="0.25">
      <c r="B440" s="730"/>
      <c r="C440" s="731"/>
      <c r="D440" s="731"/>
      <c r="E440" s="731"/>
      <c r="F440" s="731"/>
      <c r="G440" s="732"/>
      <c r="H440" s="730"/>
      <c r="I440" s="731"/>
      <c r="J440" s="731"/>
      <c r="K440" s="731"/>
      <c r="L440" s="732"/>
    </row>
    <row r="441" spans="2:12" x14ac:dyDescent="0.25">
      <c r="B441" s="730"/>
      <c r="C441" s="731"/>
      <c r="D441" s="731"/>
      <c r="E441" s="731"/>
      <c r="F441" s="731"/>
      <c r="G441" s="732"/>
      <c r="H441" s="730"/>
      <c r="I441" s="731"/>
      <c r="J441" s="731"/>
      <c r="K441" s="731"/>
      <c r="L441" s="732"/>
    </row>
    <row r="442" spans="2:12" x14ac:dyDescent="0.25">
      <c r="B442" s="730"/>
      <c r="C442" s="731"/>
      <c r="D442" s="731"/>
      <c r="E442" s="731"/>
      <c r="F442" s="731"/>
      <c r="G442" s="732"/>
      <c r="H442" s="730"/>
      <c r="I442" s="731"/>
      <c r="J442" s="731"/>
      <c r="K442" s="731"/>
      <c r="L442" s="732"/>
    </row>
    <row r="443" spans="2:12" x14ac:dyDescent="0.25">
      <c r="B443" s="730"/>
      <c r="C443" s="731"/>
      <c r="D443" s="731"/>
      <c r="E443" s="731"/>
      <c r="F443" s="731"/>
      <c r="G443" s="732"/>
      <c r="H443" s="730"/>
      <c r="I443" s="731"/>
      <c r="J443" s="731"/>
      <c r="K443" s="731"/>
      <c r="L443" s="732"/>
    </row>
    <row r="444" spans="2:12" x14ac:dyDescent="0.25">
      <c r="B444" s="730"/>
      <c r="C444" s="731"/>
      <c r="D444" s="731"/>
      <c r="E444" s="731"/>
      <c r="F444" s="731"/>
      <c r="G444" s="732"/>
      <c r="H444" s="730"/>
      <c r="I444" s="731"/>
      <c r="J444" s="731"/>
      <c r="K444" s="731"/>
      <c r="L444" s="732"/>
    </row>
    <row r="445" spans="2:12" x14ac:dyDescent="0.25">
      <c r="B445" s="730"/>
      <c r="C445" s="731"/>
      <c r="D445" s="731"/>
      <c r="E445" s="731"/>
      <c r="F445" s="731"/>
      <c r="G445" s="732"/>
      <c r="H445" s="730"/>
      <c r="I445" s="731"/>
      <c r="J445" s="731"/>
      <c r="K445" s="731"/>
      <c r="L445" s="732"/>
    </row>
    <row r="446" spans="2:12" x14ac:dyDescent="0.25">
      <c r="B446" s="730"/>
      <c r="C446" s="731"/>
      <c r="D446" s="731"/>
      <c r="E446" s="731"/>
      <c r="F446" s="731"/>
      <c r="G446" s="732"/>
      <c r="H446" s="730"/>
      <c r="I446" s="731"/>
      <c r="J446" s="731"/>
      <c r="K446" s="731"/>
      <c r="L446" s="732"/>
    </row>
    <row r="447" spans="2:12" x14ac:dyDescent="0.25">
      <c r="B447" s="730"/>
      <c r="C447" s="731"/>
      <c r="D447" s="731"/>
      <c r="E447" s="731"/>
      <c r="F447" s="731"/>
      <c r="G447" s="732"/>
      <c r="H447" s="730"/>
      <c r="I447" s="731"/>
      <c r="J447" s="731"/>
      <c r="K447" s="731"/>
      <c r="L447" s="732"/>
    </row>
    <row r="448" spans="2:12" x14ac:dyDescent="0.25">
      <c r="B448" s="730"/>
      <c r="C448" s="731"/>
      <c r="D448" s="731"/>
      <c r="E448" s="731"/>
      <c r="F448" s="731"/>
      <c r="G448" s="732"/>
      <c r="H448" s="730"/>
      <c r="I448" s="731"/>
      <c r="J448" s="731"/>
      <c r="K448" s="731"/>
      <c r="L448" s="732"/>
    </row>
    <row r="449" spans="2:12" x14ac:dyDescent="0.25">
      <c r="B449" s="730"/>
      <c r="C449" s="731"/>
      <c r="D449" s="731"/>
      <c r="E449" s="731"/>
      <c r="F449" s="731"/>
      <c r="G449" s="732"/>
      <c r="H449" s="730"/>
      <c r="I449" s="731"/>
      <c r="J449" s="731"/>
      <c r="K449" s="731"/>
      <c r="L449" s="732"/>
    </row>
    <row r="450" spans="2:12" x14ac:dyDescent="0.25">
      <c r="B450" s="730"/>
      <c r="C450" s="731"/>
      <c r="D450" s="731"/>
      <c r="E450" s="731"/>
      <c r="F450" s="731"/>
      <c r="G450" s="732"/>
      <c r="H450" s="730"/>
      <c r="I450" s="731"/>
      <c r="J450" s="731"/>
      <c r="K450" s="731"/>
      <c r="L450" s="732"/>
    </row>
    <row r="451" spans="2:12" x14ac:dyDescent="0.25">
      <c r="B451" s="872">
        <v>52</v>
      </c>
      <c r="C451" s="873"/>
      <c r="D451" s="873"/>
      <c r="E451" s="873"/>
      <c r="F451" s="873"/>
      <c r="G451" s="874"/>
      <c r="H451" s="872">
        <v>53</v>
      </c>
      <c r="I451" s="873"/>
      <c r="J451" s="873"/>
      <c r="K451" s="873"/>
      <c r="L451" s="874"/>
    </row>
    <row r="452" spans="2:12" ht="15.75" thickBot="1" x14ac:dyDescent="0.3">
      <c r="B452" s="875"/>
      <c r="C452" s="876"/>
      <c r="D452" s="876"/>
      <c r="E452" s="876"/>
      <c r="F452" s="876"/>
      <c r="G452" s="877"/>
      <c r="H452" s="875"/>
      <c r="I452" s="876"/>
      <c r="J452" s="876"/>
      <c r="K452" s="876"/>
      <c r="L452" s="877"/>
    </row>
    <row r="453" spans="2:12" x14ac:dyDescent="0.25">
      <c r="B453" s="745" t="s">
        <v>536</v>
      </c>
      <c r="C453" s="746"/>
      <c r="D453" s="746"/>
      <c r="E453" s="746"/>
      <c r="F453" s="746"/>
      <c r="G453" s="747"/>
      <c r="H453" s="745" t="s">
        <v>537</v>
      </c>
      <c r="I453" s="746"/>
      <c r="J453" s="746"/>
      <c r="K453" s="746"/>
      <c r="L453" s="747"/>
    </row>
    <row r="454" spans="2:12" x14ac:dyDescent="0.25">
      <c r="B454" s="730"/>
      <c r="C454" s="731"/>
      <c r="D454" s="731"/>
      <c r="E454" s="731"/>
      <c r="F454" s="731"/>
      <c r="G454" s="732"/>
      <c r="H454" s="730"/>
      <c r="I454" s="731"/>
      <c r="J454" s="731"/>
      <c r="K454" s="731"/>
      <c r="L454" s="732"/>
    </row>
    <row r="455" spans="2:12" x14ac:dyDescent="0.25">
      <c r="B455" s="730"/>
      <c r="C455" s="731"/>
      <c r="D455" s="731"/>
      <c r="E455" s="731"/>
      <c r="F455" s="731"/>
      <c r="G455" s="732"/>
      <c r="H455" s="730"/>
      <c r="I455" s="731"/>
      <c r="J455" s="731"/>
      <c r="K455" s="731"/>
      <c r="L455" s="732"/>
    </row>
    <row r="456" spans="2:12" x14ac:dyDescent="0.25">
      <c r="B456" s="730"/>
      <c r="C456" s="731"/>
      <c r="D456" s="731"/>
      <c r="E456" s="731"/>
      <c r="F456" s="731"/>
      <c r="G456" s="732"/>
      <c r="H456" s="730"/>
      <c r="I456" s="731"/>
      <c r="J456" s="731"/>
      <c r="K456" s="731"/>
      <c r="L456" s="732"/>
    </row>
    <row r="457" spans="2:12" x14ac:dyDescent="0.25">
      <c r="B457" s="730"/>
      <c r="C457" s="731"/>
      <c r="D457" s="731"/>
      <c r="E457" s="731"/>
      <c r="F457" s="731"/>
      <c r="G457" s="732"/>
      <c r="H457" s="730"/>
      <c r="I457" s="731"/>
      <c r="J457" s="731"/>
      <c r="K457" s="731"/>
      <c r="L457" s="732"/>
    </row>
    <row r="458" spans="2:12" x14ac:dyDescent="0.25">
      <c r="B458" s="730"/>
      <c r="C458" s="731"/>
      <c r="D458" s="731"/>
      <c r="E458" s="731"/>
      <c r="F458" s="731"/>
      <c r="G458" s="732"/>
      <c r="H458" s="730"/>
      <c r="I458" s="731"/>
      <c r="J458" s="731"/>
      <c r="K458" s="731"/>
      <c r="L458" s="732"/>
    </row>
    <row r="459" spans="2:12" x14ac:dyDescent="0.25">
      <c r="B459" s="730"/>
      <c r="C459" s="731"/>
      <c r="D459" s="731"/>
      <c r="E459" s="731"/>
      <c r="F459" s="731"/>
      <c r="G459" s="732"/>
      <c r="H459" s="730"/>
      <c r="I459" s="731"/>
      <c r="J459" s="731"/>
      <c r="K459" s="731"/>
      <c r="L459" s="732"/>
    </row>
    <row r="460" spans="2:12" x14ac:dyDescent="0.25">
      <c r="B460" s="730"/>
      <c r="C460" s="731"/>
      <c r="D460" s="731"/>
      <c r="E460" s="731"/>
      <c r="F460" s="731"/>
      <c r="G460" s="732"/>
      <c r="H460" s="730"/>
      <c r="I460" s="731"/>
      <c r="J460" s="731"/>
      <c r="K460" s="731"/>
      <c r="L460" s="732"/>
    </row>
    <row r="461" spans="2:12" x14ac:dyDescent="0.25">
      <c r="B461" s="730"/>
      <c r="C461" s="731"/>
      <c r="D461" s="731"/>
      <c r="E461" s="731"/>
      <c r="F461" s="731"/>
      <c r="G461" s="732"/>
      <c r="H461" s="730"/>
      <c r="I461" s="731"/>
      <c r="J461" s="731"/>
      <c r="K461" s="731"/>
      <c r="L461" s="732"/>
    </row>
    <row r="462" spans="2:12" x14ac:dyDescent="0.25">
      <c r="B462" s="730"/>
      <c r="C462" s="731"/>
      <c r="D462" s="731"/>
      <c r="E462" s="731"/>
      <c r="F462" s="731"/>
      <c r="G462" s="732"/>
      <c r="H462" s="730"/>
      <c r="I462" s="731"/>
      <c r="J462" s="731"/>
      <c r="K462" s="731"/>
      <c r="L462" s="732"/>
    </row>
    <row r="463" spans="2:12" x14ac:dyDescent="0.25">
      <c r="B463" s="730"/>
      <c r="C463" s="731"/>
      <c r="D463" s="731"/>
      <c r="E463" s="731"/>
      <c r="F463" s="731"/>
      <c r="G463" s="732"/>
      <c r="H463" s="730"/>
      <c r="I463" s="731"/>
      <c r="J463" s="731"/>
      <c r="K463" s="731"/>
      <c r="L463" s="732"/>
    </row>
    <row r="464" spans="2:12" x14ac:dyDescent="0.25">
      <c r="B464" s="730"/>
      <c r="C464" s="731"/>
      <c r="D464" s="731"/>
      <c r="E464" s="731"/>
      <c r="F464" s="731"/>
      <c r="G464" s="732"/>
      <c r="H464" s="730"/>
      <c r="I464" s="731"/>
      <c r="J464" s="731"/>
      <c r="K464" s="731"/>
      <c r="L464" s="732"/>
    </row>
    <row r="465" spans="2:12" x14ac:dyDescent="0.25">
      <c r="B465" s="730"/>
      <c r="C465" s="731"/>
      <c r="D465" s="731"/>
      <c r="E465" s="731"/>
      <c r="F465" s="731"/>
      <c r="G465" s="732"/>
      <c r="H465" s="730"/>
      <c r="I465" s="731"/>
      <c r="J465" s="731"/>
      <c r="K465" s="731"/>
      <c r="L465" s="732"/>
    </row>
    <row r="466" spans="2:12" x14ac:dyDescent="0.25">
      <c r="B466" s="730"/>
      <c r="C466" s="731"/>
      <c r="D466" s="731"/>
      <c r="E466" s="731"/>
      <c r="F466" s="731"/>
      <c r="G466" s="732"/>
      <c r="H466" s="730"/>
      <c r="I466" s="731"/>
      <c r="J466" s="731"/>
      <c r="K466" s="731"/>
      <c r="L466" s="732"/>
    </row>
    <row r="467" spans="2:12" x14ac:dyDescent="0.25">
      <c r="B467" s="872">
        <v>54</v>
      </c>
      <c r="C467" s="873"/>
      <c r="D467" s="873"/>
      <c r="E467" s="873"/>
      <c r="F467" s="873"/>
      <c r="G467" s="874"/>
      <c r="H467" s="872">
        <v>55</v>
      </c>
      <c r="I467" s="873"/>
      <c r="J467" s="873"/>
      <c r="K467" s="873"/>
      <c r="L467" s="874"/>
    </row>
    <row r="468" spans="2:12" ht="15.75" thickBot="1" x14ac:dyDescent="0.3">
      <c r="B468" s="875"/>
      <c r="C468" s="876"/>
      <c r="D468" s="876"/>
      <c r="E468" s="876"/>
      <c r="F468" s="876"/>
      <c r="G468" s="877"/>
      <c r="H468" s="875"/>
      <c r="I468" s="876"/>
      <c r="J468" s="876"/>
      <c r="K468" s="876"/>
      <c r="L468" s="877"/>
    </row>
    <row r="469" spans="2:12" x14ac:dyDescent="0.25">
      <c r="B469" s="745" t="s">
        <v>536</v>
      </c>
      <c r="C469" s="746"/>
      <c r="D469" s="746"/>
      <c r="E469" s="746"/>
      <c r="F469" s="746"/>
      <c r="G469" s="747"/>
      <c r="H469" s="745" t="s">
        <v>537</v>
      </c>
      <c r="I469" s="746"/>
      <c r="J469" s="746"/>
      <c r="K469" s="746"/>
      <c r="L469" s="747"/>
    </row>
    <row r="470" spans="2:12" x14ac:dyDescent="0.25">
      <c r="B470" s="730"/>
      <c r="C470" s="731"/>
      <c r="D470" s="731"/>
      <c r="E470" s="731"/>
      <c r="F470" s="731"/>
      <c r="G470" s="732"/>
      <c r="H470" s="730"/>
      <c r="I470" s="731"/>
      <c r="J470" s="731"/>
      <c r="K470" s="731"/>
      <c r="L470" s="732"/>
    </row>
    <row r="471" spans="2:12" x14ac:dyDescent="0.25">
      <c r="B471" s="730"/>
      <c r="C471" s="731"/>
      <c r="D471" s="731"/>
      <c r="E471" s="731"/>
      <c r="F471" s="731"/>
      <c r="G471" s="732"/>
      <c r="H471" s="730"/>
      <c r="I471" s="731"/>
      <c r="J471" s="731"/>
      <c r="K471" s="731"/>
      <c r="L471" s="732"/>
    </row>
    <row r="472" spans="2:12" x14ac:dyDescent="0.25">
      <c r="B472" s="730"/>
      <c r="C472" s="731"/>
      <c r="D472" s="731"/>
      <c r="E472" s="731"/>
      <c r="F472" s="731"/>
      <c r="G472" s="732"/>
      <c r="H472" s="730"/>
      <c r="I472" s="731"/>
      <c r="J472" s="731"/>
      <c r="K472" s="731"/>
      <c r="L472" s="732"/>
    </row>
    <row r="473" spans="2:12" x14ac:dyDescent="0.25">
      <c r="B473" s="730"/>
      <c r="C473" s="731"/>
      <c r="D473" s="731"/>
      <c r="E473" s="731"/>
      <c r="F473" s="731"/>
      <c r="G473" s="732"/>
      <c r="H473" s="730"/>
      <c r="I473" s="731"/>
      <c r="J473" s="731"/>
      <c r="K473" s="731"/>
      <c r="L473" s="732"/>
    </row>
    <row r="474" spans="2:12" x14ac:dyDescent="0.25">
      <c r="B474" s="730"/>
      <c r="C474" s="731"/>
      <c r="D474" s="731"/>
      <c r="E474" s="731"/>
      <c r="F474" s="731"/>
      <c r="G474" s="732"/>
      <c r="H474" s="730"/>
      <c r="I474" s="731"/>
      <c r="J474" s="731"/>
      <c r="K474" s="731"/>
      <c r="L474" s="732"/>
    </row>
    <row r="475" spans="2:12" x14ac:dyDescent="0.25">
      <c r="B475" s="730"/>
      <c r="C475" s="731"/>
      <c r="D475" s="731"/>
      <c r="E475" s="731"/>
      <c r="F475" s="731"/>
      <c r="G475" s="732"/>
      <c r="H475" s="730"/>
      <c r="I475" s="731"/>
      <c r="J475" s="731"/>
      <c r="K475" s="731"/>
      <c r="L475" s="732"/>
    </row>
    <row r="476" spans="2:12" x14ac:dyDescent="0.25">
      <c r="B476" s="730"/>
      <c r="C476" s="731"/>
      <c r="D476" s="731"/>
      <c r="E476" s="731"/>
      <c r="F476" s="731"/>
      <c r="G476" s="732"/>
      <c r="H476" s="730"/>
      <c r="I476" s="731"/>
      <c r="J476" s="731"/>
      <c r="K476" s="731"/>
      <c r="L476" s="732"/>
    </row>
    <row r="477" spans="2:12" x14ac:dyDescent="0.25">
      <c r="B477" s="730"/>
      <c r="C477" s="731"/>
      <c r="D477" s="731"/>
      <c r="E477" s="731"/>
      <c r="F477" s="731"/>
      <c r="G477" s="732"/>
      <c r="H477" s="730"/>
      <c r="I477" s="731"/>
      <c r="J477" s="731"/>
      <c r="K477" s="731"/>
      <c r="L477" s="732"/>
    </row>
    <row r="478" spans="2:12" x14ac:dyDescent="0.25">
      <c r="B478" s="730"/>
      <c r="C478" s="731"/>
      <c r="D478" s="731"/>
      <c r="E478" s="731"/>
      <c r="F478" s="731"/>
      <c r="G478" s="732"/>
      <c r="H478" s="730"/>
      <c r="I478" s="731"/>
      <c r="J478" s="731"/>
      <c r="K478" s="731"/>
      <c r="L478" s="732"/>
    </row>
    <row r="479" spans="2:12" x14ac:dyDescent="0.25">
      <c r="B479" s="730"/>
      <c r="C479" s="731"/>
      <c r="D479" s="731"/>
      <c r="E479" s="731"/>
      <c r="F479" s="731"/>
      <c r="G479" s="732"/>
      <c r="H479" s="730"/>
      <c r="I479" s="731"/>
      <c r="J479" s="731"/>
      <c r="K479" s="731"/>
      <c r="L479" s="732"/>
    </row>
    <row r="480" spans="2:12" x14ac:dyDescent="0.25">
      <c r="B480" s="730"/>
      <c r="C480" s="731"/>
      <c r="D480" s="731"/>
      <c r="E480" s="731"/>
      <c r="F480" s="731"/>
      <c r="G480" s="732"/>
      <c r="H480" s="730"/>
      <c r="I480" s="731"/>
      <c r="J480" s="731"/>
      <c r="K480" s="731"/>
      <c r="L480" s="732"/>
    </row>
    <row r="481" spans="2:12" x14ac:dyDescent="0.25">
      <c r="B481" s="730"/>
      <c r="C481" s="731"/>
      <c r="D481" s="731"/>
      <c r="E481" s="731"/>
      <c r="F481" s="731"/>
      <c r="G481" s="732"/>
      <c r="H481" s="730"/>
      <c r="I481" s="731"/>
      <c r="J481" s="731"/>
      <c r="K481" s="731"/>
      <c r="L481" s="732"/>
    </row>
    <row r="482" spans="2:12" x14ac:dyDescent="0.25">
      <c r="B482" s="730"/>
      <c r="C482" s="731"/>
      <c r="D482" s="731"/>
      <c r="E482" s="731"/>
      <c r="F482" s="731"/>
      <c r="G482" s="732"/>
      <c r="H482" s="730"/>
      <c r="I482" s="731"/>
      <c r="J482" s="731"/>
      <c r="K482" s="731"/>
      <c r="L482" s="732"/>
    </row>
    <row r="483" spans="2:12" x14ac:dyDescent="0.25">
      <c r="B483" s="872">
        <v>56</v>
      </c>
      <c r="C483" s="873"/>
      <c r="D483" s="873"/>
      <c r="E483" s="873"/>
      <c r="F483" s="873"/>
      <c r="G483" s="874"/>
      <c r="H483" s="872">
        <v>57</v>
      </c>
      <c r="I483" s="873"/>
      <c r="J483" s="873"/>
      <c r="K483" s="873"/>
      <c r="L483" s="874"/>
    </row>
    <row r="484" spans="2:12" ht="15.75" thickBot="1" x14ac:dyDescent="0.3">
      <c r="B484" s="875"/>
      <c r="C484" s="876"/>
      <c r="D484" s="876"/>
      <c r="E484" s="876"/>
      <c r="F484" s="876"/>
      <c r="G484" s="877"/>
      <c r="H484" s="875"/>
      <c r="I484" s="876"/>
      <c r="J484" s="876"/>
      <c r="K484" s="876"/>
      <c r="L484" s="877"/>
    </row>
    <row r="485" spans="2:12" x14ac:dyDescent="0.25">
      <c r="B485" s="745" t="s">
        <v>536</v>
      </c>
      <c r="C485" s="746"/>
      <c r="D485" s="746"/>
      <c r="E485" s="746"/>
      <c r="F485" s="746"/>
      <c r="G485" s="747"/>
      <c r="H485" s="745" t="s">
        <v>537</v>
      </c>
      <c r="I485" s="746"/>
      <c r="J485" s="746"/>
      <c r="K485" s="746"/>
      <c r="L485" s="747"/>
    </row>
    <row r="486" spans="2:12" x14ac:dyDescent="0.25">
      <c r="B486" s="730"/>
      <c r="C486" s="731"/>
      <c r="D486" s="731"/>
      <c r="E486" s="731"/>
      <c r="F486" s="731"/>
      <c r="G486" s="732"/>
      <c r="H486" s="730"/>
      <c r="I486" s="731"/>
      <c r="J486" s="731"/>
      <c r="K486" s="731"/>
      <c r="L486" s="732"/>
    </row>
    <row r="487" spans="2:12" x14ac:dyDescent="0.25">
      <c r="B487" s="730"/>
      <c r="C487" s="731"/>
      <c r="D487" s="731"/>
      <c r="E487" s="731"/>
      <c r="F487" s="731"/>
      <c r="G487" s="732"/>
      <c r="H487" s="730"/>
      <c r="I487" s="731"/>
      <c r="J487" s="731"/>
      <c r="K487" s="731"/>
      <c r="L487" s="732"/>
    </row>
    <row r="488" spans="2:12" x14ac:dyDescent="0.25">
      <c r="B488" s="730"/>
      <c r="C488" s="731"/>
      <c r="D488" s="731"/>
      <c r="E488" s="731"/>
      <c r="F488" s="731"/>
      <c r="G488" s="732"/>
      <c r="H488" s="730"/>
      <c r="I488" s="731"/>
      <c r="J488" s="731"/>
      <c r="K488" s="731"/>
      <c r="L488" s="732"/>
    </row>
    <row r="489" spans="2:12" x14ac:dyDescent="0.25">
      <c r="B489" s="730"/>
      <c r="C489" s="731"/>
      <c r="D489" s="731"/>
      <c r="E489" s="731"/>
      <c r="F489" s="731"/>
      <c r="G489" s="732"/>
      <c r="H489" s="730"/>
      <c r="I489" s="731"/>
      <c r="J489" s="731"/>
      <c r="K489" s="731"/>
      <c r="L489" s="732"/>
    </row>
    <row r="490" spans="2:12" x14ac:dyDescent="0.25">
      <c r="B490" s="730"/>
      <c r="C490" s="731"/>
      <c r="D490" s="731"/>
      <c r="E490" s="731"/>
      <c r="F490" s="731"/>
      <c r="G490" s="732"/>
      <c r="H490" s="730"/>
      <c r="I490" s="731"/>
      <c r="J490" s="731"/>
      <c r="K490" s="731"/>
      <c r="L490" s="732"/>
    </row>
    <row r="491" spans="2:12" x14ac:dyDescent="0.25">
      <c r="B491" s="730"/>
      <c r="C491" s="731"/>
      <c r="D491" s="731"/>
      <c r="E491" s="731"/>
      <c r="F491" s="731"/>
      <c r="G491" s="732"/>
      <c r="H491" s="730"/>
      <c r="I491" s="731"/>
      <c r="J491" s="731"/>
      <c r="K491" s="731"/>
      <c r="L491" s="732"/>
    </row>
    <row r="492" spans="2:12" x14ac:dyDescent="0.25">
      <c r="B492" s="730"/>
      <c r="C492" s="731"/>
      <c r="D492" s="731"/>
      <c r="E492" s="731"/>
      <c r="F492" s="731"/>
      <c r="G492" s="732"/>
      <c r="H492" s="730"/>
      <c r="I492" s="731"/>
      <c r="J492" s="731"/>
      <c r="K492" s="731"/>
      <c r="L492" s="732"/>
    </row>
    <row r="493" spans="2:12" x14ac:dyDescent="0.25">
      <c r="B493" s="730"/>
      <c r="C493" s="731"/>
      <c r="D493" s="731"/>
      <c r="E493" s="731"/>
      <c r="F493" s="731"/>
      <c r="G493" s="732"/>
      <c r="H493" s="730"/>
      <c r="I493" s="731"/>
      <c r="J493" s="731"/>
      <c r="K493" s="731"/>
      <c r="L493" s="732"/>
    </row>
    <row r="494" spans="2:12" x14ac:dyDescent="0.25">
      <c r="B494" s="730"/>
      <c r="C494" s="731"/>
      <c r="D494" s="731"/>
      <c r="E494" s="731"/>
      <c r="F494" s="731"/>
      <c r="G494" s="732"/>
      <c r="H494" s="730"/>
      <c r="I494" s="731"/>
      <c r="J494" s="731"/>
      <c r="K494" s="731"/>
      <c r="L494" s="732"/>
    </row>
    <row r="495" spans="2:12" x14ac:dyDescent="0.25">
      <c r="B495" s="730"/>
      <c r="C495" s="731"/>
      <c r="D495" s="731"/>
      <c r="E495" s="731"/>
      <c r="F495" s="731"/>
      <c r="G495" s="732"/>
      <c r="H495" s="730"/>
      <c r="I495" s="731"/>
      <c r="J495" s="731"/>
      <c r="K495" s="731"/>
      <c r="L495" s="732"/>
    </row>
    <row r="496" spans="2:12" x14ac:dyDescent="0.25">
      <c r="B496" s="730"/>
      <c r="C496" s="731"/>
      <c r="D496" s="731"/>
      <c r="E496" s="731"/>
      <c r="F496" s="731"/>
      <c r="G496" s="732"/>
      <c r="H496" s="730"/>
      <c r="I496" s="731"/>
      <c r="J496" s="731"/>
      <c r="K496" s="731"/>
      <c r="L496" s="732"/>
    </row>
    <row r="497" spans="2:12" x14ac:dyDescent="0.25">
      <c r="B497" s="730"/>
      <c r="C497" s="731"/>
      <c r="D497" s="731"/>
      <c r="E497" s="731"/>
      <c r="F497" s="731"/>
      <c r="G497" s="732"/>
      <c r="H497" s="730"/>
      <c r="I497" s="731"/>
      <c r="J497" s="731"/>
      <c r="K497" s="731"/>
      <c r="L497" s="732"/>
    </row>
    <row r="498" spans="2:12" x14ac:dyDescent="0.25">
      <c r="B498" s="730"/>
      <c r="C498" s="731"/>
      <c r="D498" s="731"/>
      <c r="E498" s="731"/>
      <c r="F498" s="731"/>
      <c r="G498" s="732"/>
      <c r="H498" s="730"/>
      <c r="I498" s="731"/>
      <c r="J498" s="731"/>
      <c r="K498" s="731"/>
      <c r="L498" s="732"/>
    </row>
    <row r="499" spans="2:12" x14ac:dyDescent="0.25">
      <c r="B499" s="872">
        <v>58</v>
      </c>
      <c r="C499" s="873"/>
      <c r="D499" s="873"/>
      <c r="E499" s="873"/>
      <c r="F499" s="873"/>
      <c r="G499" s="874"/>
      <c r="H499" s="872">
        <v>59</v>
      </c>
      <c r="I499" s="873"/>
      <c r="J499" s="873"/>
      <c r="K499" s="873"/>
      <c r="L499" s="874"/>
    </row>
    <row r="500" spans="2:12" ht="15.75" thickBot="1" x14ac:dyDescent="0.3">
      <c r="B500" s="875"/>
      <c r="C500" s="876"/>
      <c r="D500" s="876"/>
      <c r="E500" s="876"/>
      <c r="F500" s="876"/>
      <c r="G500" s="877"/>
      <c r="H500" s="875"/>
      <c r="I500" s="876"/>
      <c r="J500" s="876"/>
      <c r="K500" s="876"/>
      <c r="L500" s="877"/>
    </row>
    <row r="501" spans="2:12" ht="95.25" customHeight="1" thickBot="1" x14ac:dyDescent="0.3">
      <c r="B501" s="895" t="s">
        <v>1259</v>
      </c>
      <c r="C501" s="899"/>
      <c r="D501" s="899"/>
      <c r="E501" s="899"/>
      <c r="F501" s="899"/>
      <c r="G501" s="899"/>
      <c r="H501" s="899"/>
      <c r="I501" s="899"/>
      <c r="J501" s="899"/>
      <c r="K501" s="899"/>
      <c r="L501" s="900"/>
    </row>
    <row r="502" spans="2:12" x14ac:dyDescent="0.25">
      <c r="B502" s="745" t="s">
        <v>536</v>
      </c>
      <c r="C502" s="746"/>
      <c r="D502" s="746"/>
      <c r="E502" s="746"/>
      <c r="F502" s="746"/>
      <c r="G502" s="747"/>
      <c r="H502" s="745" t="s">
        <v>537</v>
      </c>
      <c r="I502" s="746"/>
      <c r="J502" s="746"/>
      <c r="K502" s="746"/>
      <c r="L502" s="747"/>
    </row>
    <row r="503" spans="2:12" x14ac:dyDescent="0.25">
      <c r="B503" s="730"/>
      <c r="C503" s="731"/>
      <c r="D503" s="731"/>
      <c r="E503" s="731"/>
      <c r="F503" s="731"/>
      <c r="G503" s="732"/>
      <c r="H503" s="730"/>
      <c r="I503" s="731"/>
      <c r="J503" s="731"/>
      <c r="K503" s="731"/>
      <c r="L503" s="732"/>
    </row>
    <row r="504" spans="2:12" x14ac:dyDescent="0.25">
      <c r="B504" s="730"/>
      <c r="C504" s="731"/>
      <c r="D504" s="731"/>
      <c r="E504" s="731"/>
      <c r="F504" s="731"/>
      <c r="G504" s="732"/>
      <c r="H504" s="730"/>
      <c r="I504" s="731"/>
      <c r="J504" s="731"/>
      <c r="K504" s="731"/>
      <c r="L504" s="732"/>
    </row>
    <row r="505" spans="2:12" x14ac:dyDescent="0.25">
      <c r="B505" s="730"/>
      <c r="C505" s="731"/>
      <c r="D505" s="731"/>
      <c r="E505" s="731"/>
      <c r="F505" s="731"/>
      <c r="G505" s="732"/>
      <c r="H505" s="730"/>
      <c r="I505" s="731"/>
      <c r="J505" s="731"/>
      <c r="K505" s="731"/>
      <c r="L505" s="732"/>
    </row>
    <row r="506" spans="2:12" x14ac:dyDescent="0.25">
      <c r="B506" s="730"/>
      <c r="C506" s="731"/>
      <c r="D506" s="731"/>
      <c r="E506" s="731"/>
      <c r="F506" s="731"/>
      <c r="G506" s="732"/>
      <c r="H506" s="730"/>
      <c r="I506" s="731"/>
      <c r="J506" s="731"/>
      <c r="K506" s="731"/>
      <c r="L506" s="732"/>
    </row>
    <row r="507" spans="2:12" x14ac:dyDescent="0.25">
      <c r="B507" s="730"/>
      <c r="C507" s="731"/>
      <c r="D507" s="731"/>
      <c r="E507" s="731"/>
      <c r="F507" s="731"/>
      <c r="G507" s="732"/>
      <c r="H507" s="730"/>
      <c r="I507" s="731"/>
      <c r="J507" s="731"/>
      <c r="K507" s="731"/>
      <c r="L507" s="732"/>
    </row>
    <row r="508" spans="2:12" x14ac:dyDescent="0.25">
      <c r="B508" s="730"/>
      <c r="C508" s="731"/>
      <c r="D508" s="731"/>
      <c r="E508" s="731"/>
      <c r="F508" s="731"/>
      <c r="G508" s="732"/>
      <c r="H508" s="730"/>
      <c r="I508" s="731"/>
      <c r="J508" s="731"/>
      <c r="K508" s="731"/>
      <c r="L508" s="732"/>
    </row>
    <row r="509" spans="2:12" x14ac:dyDescent="0.25">
      <c r="B509" s="730"/>
      <c r="C509" s="731"/>
      <c r="D509" s="731"/>
      <c r="E509" s="731"/>
      <c r="F509" s="731"/>
      <c r="G509" s="732"/>
      <c r="H509" s="730"/>
      <c r="I509" s="731"/>
      <c r="J509" s="731"/>
      <c r="K509" s="731"/>
      <c r="L509" s="732"/>
    </row>
    <row r="510" spans="2:12" x14ac:dyDescent="0.25">
      <c r="B510" s="730"/>
      <c r="C510" s="731"/>
      <c r="D510" s="731"/>
      <c r="E510" s="731"/>
      <c r="F510" s="731"/>
      <c r="G510" s="732"/>
      <c r="H510" s="730"/>
      <c r="I510" s="731"/>
      <c r="J510" s="731"/>
      <c r="K510" s="731"/>
      <c r="L510" s="732"/>
    </row>
    <row r="511" spans="2:12" x14ac:dyDescent="0.25">
      <c r="B511" s="730"/>
      <c r="C511" s="731"/>
      <c r="D511" s="731"/>
      <c r="E511" s="731"/>
      <c r="F511" s="731"/>
      <c r="G511" s="732"/>
      <c r="H511" s="730"/>
      <c r="I511" s="731"/>
      <c r="J511" s="731"/>
      <c r="K511" s="731"/>
      <c r="L511" s="732"/>
    </row>
    <row r="512" spans="2:12" x14ac:dyDescent="0.25">
      <c r="B512" s="730"/>
      <c r="C512" s="731"/>
      <c r="D512" s="731"/>
      <c r="E512" s="731"/>
      <c r="F512" s="731"/>
      <c r="G512" s="732"/>
      <c r="H512" s="730"/>
      <c r="I512" s="731"/>
      <c r="J512" s="731"/>
      <c r="K512" s="731"/>
      <c r="L512" s="732"/>
    </row>
    <row r="513" spans="2:12" x14ac:dyDescent="0.25">
      <c r="B513" s="730"/>
      <c r="C513" s="731"/>
      <c r="D513" s="731"/>
      <c r="E513" s="731"/>
      <c r="F513" s="731"/>
      <c r="G513" s="732"/>
      <c r="H513" s="730"/>
      <c r="I513" s="731"/>
      <c r="J513" s="731"/>
      <c r="K513" s="731"/>
      <c r="L513" s="732"/>
    </row>
    <row r="514" spans="2:12" x14ac:dyDescent="0.25">
      <c r="B514" s="730"/>
      <c r="C514" s="731"/>
      <c r="D514" s="731"/>
      <c r="E514" s="731"/>
      <c r="F514" s="731"/>
      <c r="G514" s="732"/>
      <c r="H514" s="730"/>
      <c r="I514" s="731"/>
      <c r="J514" s="731"/>
      <c r="K514" s="731"/>
      <c r="L514" s="732"/>
    </row>
    <row r="515" spans="2:12" x14ac:dyDescent="0.25">
      <c r="B515" s="730"/>
      <c r="C515" s="731"/>
      <c r="D515" s="731"/>
      <c r="E515" s="731"/>
      <c r="F515" s="731"/>
      <c r="G515" s="732"/>
      <c r="H515" s="730"/>
      <c r="I515" s="731"/>
      <c r="J515" s="731"/>
      <c r="K515" s="731"/>
      <c r="L515" s="732"/>
    </row>
    <row r="516" spans="2:12" x14ac:dyDescent="0.25">
      <c r="B516" s="872">
        <v>60</v>
      </c>
      <c r="C516" s="873"/>
      <c r="D516" s="873"/>
      <c r="E516" s="873"/>
      <c r="F516" s="873"/>
      <c r="G516" s="874"/>
      <c r="H516" s="872">
        <v>61</v>
      </c>
      <c r="I516" s="873"/>
      <c r="J516" s="873"/>
      <c r="K516" s="873"/>
      <c r="L516" s="874"/>
    </row>
    <row r="517" spans="2:12" ht="15.75" thickBot="1" x14ac:dyDescent="0.3">
      <c r="B517" s="875"/>
      <c r="C517" s="876"/>
      <c r="D517" s="876"/>
      <c r="E517" s="876"/>
      <c r="F517" s="876"/>
      <c r="G517" s="877"/>
      <c r="H517" s="875"/>
      <c r="I517" s="876"/>
      <c r="J517" s="876"/>
      <c r="K517" s="876"/>
      <c r="L517" s="877"/>
    </row>
    <row r="518" spans="2:12" x14ac:dyDescent="0.25">
      <c r="B518" s="745" t="s">
        <v>536</v>
      </c>
      <c r="C518" s="746"/>
      <c r="D518" s="746"/>
      <c r="E518" s="746"/>
      <c r="F518" s="746"/>
      <c r="G518" s="747"/>
      <c r="H518" s="745" t="s">
        <v>537</v>
      </c>
      <c r="I518" s="746"/>
      <c r="J518" s="746"/>
      <c r="K518" s="746"/>
      <c r="L518" s="747"/>
    </row>
    <row r="519" spans="2:12" x14ac:dyDescent="0.25">
      <c r="B519" s="730"/>
      <c r="C519" s="731"/>
      <c r="D519" s="731"/>
      <c r="E519" s="731"/>
      <c r="F519" s="731"/>
      <c r="G519" s="732"/>
      <c r="H519" s="730"/>
      <c r="I519" s="731"/>
      <c r="J519" s="731"/>
      <c r="K519" s="731"/>
      <c r="L519" s="732"/>
    </row>
    <row r="520" spans="2:12" x14ac:dyDescent="0.25">
      <c r="B520" s="730"/>
      <c r="C520" s="731"/>
      <c r="D520" s="731"/>
      <c r="E520" s="731"/>
      <c r="F520" s="731"/>
      <c r="G520" s="732"/>
      <c r="H520" s="730"/>
      <c r="I520" s="731"/>
      <c r="J520" s="731"/>
      <c r="K520" s="731"/>
      <c r="L520" s="732"/>
    </row>
    <row r="521" spans="2:12" x14ac:dyDescent="0.25">
      <c r="B521" s="730"/>
      <c r="C521" s="731"/>
      <c r="D521" s="731"/>
      <c r="E521" s="731"/>
      <c r="F521" s="731"/>
      <c r="G521" s="732"/>
      <c r="H521" s="730"/>
      <c r="I521" s="731"/>
      <c r="J521" s="731"/>
      <c r="K521" s="731"/>
      <c r="L521" s="732"/>
    </row>
    <row r="522" spans="2:12" x14ac:dyDescent="0.25">
      <c r="B522" s="730"/>
      <c r="C522" s="731"/>
      <c r="D522" s="731"/>
      <c r="E522" s="731"/>
      <c r="F522" s="731"/>
      <c r="G522" s="732"/>
      <c r="H522" s="730"/>
      <c r="I522" s="731"/>
      <c r="J522" s="731"/>
      <c r="K522" s="731"/>
      <c r="L522" s="732"/>
    </row>
    <row r="523" spans="2:12" x14ac:dyDescent="0.25">
      <c r="B523" s="730"/>
      <c r="C523" s="731"/>
      <c r="D523" s="731"/>
      <c r="E523" s="731"/>
      <c r="F523" s="731"/>
      <c r="G523" s="732"/>
      <c r="H523" s="730"/>
      <c r="I523" s="731"/>
      <c r="J523" s="731"/>
      <c r="K523" s="731"/>
      <c r="L523" s="732"/>
    </row>
    <row r="524" spans="2:12" x14ac:dyDescent="0.25">
      <c r="B524" s="730"/>
      <c r="C524" s="731"/>
      <c r="D524" s="731"/>
      <c r="E524" s="731"/>
      <c r="F524" s="731"/>
      <c r="G524" s="732"/>
      <c r="H524" s="730"/>
      <c r="I524" s="731"/>
      <c r="J524" s="731"/>
      <c r="K524" s="731"/>
      <c r="L524" s="732"/>
    </row>
    <row r="525" spans="2:12" x14ac:dyDescent="0.25">
      <c r="B525" s="730"/>
      <c r="C525" s="731"/>
      <c r="D525" s="731"/>
      <c r="E525" s="731"/>
      <c r="F525" s="731"/>
      <c r="G525" s="732"/>
      <c r="H525" s="730"/>
      <c r="I525" s="731"/>
      <c r="J525" s="731"/>
      <c r="K525" s="731"/>
      <c r="L525" s="732"/>
    </row>
    <row r="526" spans="2:12" x14ac:dyDescent="0.25">
      <c r="B526" s="730"/>
      <c r="C526" s="731"/>
      <c r="D526" s="731"/>
      <c r="E526" s="731"/>
      <c r="F526" s="731"/>
      <c r="G526" s="732"/>
      <c r="H526" s="730"/>
      <c r="I526" s="731"/>
      <c r="J526" s="731"/>
      <c r="K526" s="731"/>
      <c r="L526" s="732"/>
    </row>
    <row r="527" spans="2:12" x14ac:dyDescent="0.25">
      <c r="B527" s="730"/>
      <c r="C527" s="731"/>
      <c r="D527" s="731"/>
      <c r="E527" s="731"/>
      <c r="F527" s="731"/>
      <c r="G527" s="732"/>
      <c r="H527" s="730"/>
      <c r="I527" s="731"/>
      <c r="J527" s="731"/>
      <c r="K527" s="731"/>
      <c r="L527" s="732"/>
    </row>
    <row r="528" spans="2:12" x14ac:dyDescent="0.25">
      <c r="B528" s="730"/>
      <c r="C528" s="731"/>
      <c r="D528" s="731"/>
      <c r="E528" s="731"/>
      <c r="F528" s="731"/>
      <c r="G528" s="732"/>
      <c r="H528" s="730"/>
      <c r="I528" s="731"/>
      <c r="J528" s="731"/>
      <c r="K528" s="731"/>
      <c r="L528" s="732"/>
    </row>
    <row r="529" spans="2:12" x14ac:dyDescent="0.25">
      <c r="B529" s="730"/>
      <c r="C529" s="731"/>
      <c r="D529" s="731"/>
      <c r="E529" s="731"/>
      <c r="F529" s="731"/>
      <c r="G529" s="732"/>
      <c r="H529" s="730"/>
      <c r="I529" s="731"/>
      <c r="J529" s="731"/>
      <c r="K529" s="731"/>
      <c r="L529" s="732"/>
    </row>
    <row r="530" spans="2:12" x14ac:dyDescent="0.25">
      <c r="B530" s="730"/>
      <c r="C530" s="731"/>
      <c r="D530" s="731"/>
      <c r="E530" s="731"/>
      <c r="F530" s="731"/>
      <c r="G530" s="732"/>
      <c r="H530" s="730"/>
      <c r="I530" s="731"/>
      <c r="J530" s="731"/>
      <c r="K530" s="731"/>
      <c r="L530" s="732"/>
    </row>
    <row r="531" spans="2:12" x14ac:dyDescent="0.25">
      <c r="B531" s="730"/>
      <c r="C531" s="731"/>
      <c r="D531" s="731"/>
      <c r="E531" s="731"/>
      <c r="F531" s="731"/>
      <c r="G531" s="732"/>
      <c r="H531" s="730"/>
      <c r="I531" s="731"/>
      <c r="J531" s="731"/>
      <c r="K531" s="731"/>
      <c r="L531" s="732"/>
    </row>
    <row r="532" spans="2:12" x14ac:dyDescent="0.25">
      <c r="B532" s="872">
        <v>62</v>
      </c>
      <c r="C532" s="873"/>
      <c r="D532" s="873"/>
      <c r="E532" s="873"/>
      <c r="F532" s="873"/>
      <c r="G532" s="874"/>
      <c r="H532" s="872">
        <v>63</v>
      </c>
      <c r="I532" s="873"/>
      <c r="J532" s="873"/>
      <c r="K532" s="873"/>
      <c r="L532" s="874"/>
    </row>
    <row r="533" spans="2:12" ht="15.75" thickBot="1" x14ac:dyDescent="0.3">
      <c r="B533" s="875"/>
      <c r="C533" s="876"/>
      <c r="D533" s="876"/>
      <c r="E533" s="876"/>
      <c r="F533" s="876"/>
      <c r="G533" s="877"/>
      <c r="H533" s="875"/>
      <c r="I533" s="876"/>
      <c r="J533" s="876"/>
      <c r="K533" s="876"/>
      <c r="L533" s="877"/>
    </row>
    <row r="534" spans="2:12" ht="63" customHeight="1" thickBot="1" x14ac:dyDescent="0.3">
      <c r="B534" s="898" t="s">
        <v>1260</v>
      </c>
      <c r="C534" s="899"/>
      <c r="D534" s="899"/>
      <c r="E534" s="899"/>
      <c r="F534" s="899"/>
      <c r="G534" s="899"/>
      <c r="H534" s="899"/>
      <c r="I534" s="899"/>
      <c r="J534" s="899"/>
      <c r="K534" s="899"/>
      <c r="L534" s="900"/>
    </row>
  </sheetData>
  <mergeCells count="155">
    <mergeCell ref="B518:G531"/>
    <mergeCell ref="H518:L531"/>
    <mergeCell ref="B532:G533"/>
    <mergeCell ref="H532:L533"/>
    <mergeCell ref="B534:L534"/>
    <mergeCell ref="B499:G500"/>
    <mergeCell ref="H499:L500"/>
    <mergeCell ref="B501:L501"/>
    <mergeCell ref="B502:G515"/>
    <mergeCell ref="H502:L515"/>
    <mergeCell ref="B516:G517"/>
    <mergeCell ref="H516:L517"/>
    <mergeCell ref="B469:G482"/>
    <mergeCell ref="H469:L482"/>
    <mergeCell ref="B483:G484"/>
    <mergeCell ref="H483:L484"/>
    <mergeCell ref="B485:G498"/>
    <mergeCell ref="H485:L498"/>
    <mergeCell ref="B451:G452"/>
    <mergeCell ref="H451:L452"/>
    <mergeCell ref="B453:G466"/>
    <mergeCell ref="H453:L466"/>
    <mergeCell ref="B467:G468"/>
    <mergeCell ref="H467:L468"/>
    <mergeCell ref="B420:G433"/>
    <mergeCell ref="H420:L433"/>
    <mergeCell ref="B434:G435"/>
    <mergeCell ref="H434:L435"/>
    <mergeCell ref="B436:L436"/>
    <mergeCell ref="B437:G450"/>
    <mergeCell ref="H437:L450"/>
    <mergeCell ref="B401:G402"/>
    <mergeCell ref="H401:L402"/>
    <mergeCell ref="B403:L403"/>
    <mergeCell ref="B404:G417"/>
    <mergeCell ref="H404:L417"/>
    <mergeCell ref="B418:G419"/>
    <mergeCell ref="H418:L419"/>
    <mergeCell ref="B371:G384"/>
    <mergeCell ref="H371:L384"/>
    <mergeCell ref="B385:G386"/>
    <mergeCell ref="H385:L386"/>
    <mergeCell ref="B387:G400"/>
    <mergeCell ref="H387:L400"/>
    <mergeCell ref="B352:G353"/>
    <mergeCell ref="H352:L353"/>
    <mergeCell ref="B354:L354"/>
    <mergeCell ref="B355:G368"/>
    <mergeCell ref="H355:L368"/>
    <mergeCell ref="B369:G370"/>
    <mergeCell ref="H369:L370"/>
    <mergeCell ref="B321:L321"/>
    <mergeCell ref="B322:G335"/>
    <mergeCell ref="H322:L335"/>
    <mergeCell ref="B336:G337"/>
    <mergeCell ref="H336:L337"/>
    <mergeCell ref="B338:G351"/>
    <mergeCell ref="H338:L351"/>
    <mergeCell ref="B303:G304"/>
    <mergeCell ref="H303:L304"/>
    <mergeCell ref="B305:G318"/>
    <mergeCell ref="H305:L318"/>
    <mergeCell ref="B319:G320"/>
    <mergeCell ref="H319:L320"/>
    <mergeCell ref="B272:G285"/>
    <mergeCell ref="H272:L285"/>
    <mergeCell ref="B286:G287"/>
    <mergeCell ref="H286:L287"/>
    <mergeCell ref="B288:L288"/>
    <mergeCell ref="B289:G302"/>
    <mergeCell ref="H289:L302"/>
    <mergeCell ref="B254:G255"/>
    <mergeCell ref="H254:L255"/>
    <mergeCell ref="B256:G269"/>
    <mergeCell ref="H256:L269"/>
    <mergeCell ref="B270:G271"/>
    <mergeCell ref="H270:L271"/>
    <mergeCell ref="B224:G237"/>
    <mergeCell ref="H224:L237"/>
    <mergeCell ref="B238:G239"/>
    <mergeCell ref="H238:L239"/>
    <mergeCell ref="B240:G253"/>
    <mergeCell ref="H240:L253"/>
    <mergeCell ref="B205:G206"/>
    <mergeCell ref="H205:L206"/>
    <mergeCell ref="B207:L207"/>
    <mergeCell ref="B208:G221"/>
    <mergeCell ref="H208:L221"/>
    <mergeCell ref="B222:G223"/>
    <mergeCell ref="H222:L223"/>
    <mergeCell ref="B175:G188"/>
    <mergeCell ref="H175:L188"/>
    <mergeCell ref="B189:G190"/>
    <mergeCell ref="H189:L190"/>
    <mergeCell ref="B191:G204"/>
    <mergeCell ref="H191:L204"/>
    <mergeCell ref="B156:G157"/>
    <mergeCell ref="H156:L157"/>
    <mergeCell ref="B158:L158"/>
    <mergeCell ref="B159:G172"/>
    <mergeCell ref="H159:L172"/>
    <mergeCell ref="B173:G174"/>
    <mergeCell ref="H173:L174"/>
    <mergeCell ref="B125:G138"/>
    <mergeCell ref="H125:L138"/>
    <mergeCell ref="B139:G140"/>
    <mergeCell ref="H139:L140"/>
    <mergeCell ref="B141:L141"/>
    <mergeCell ref="B142:G155"/>
    <mergeCell ref="H142:L155"/>
    <mergeCell ref="B106:G107"/>
    <mergeCell ref="H106:L107"/>
    <mergeCell ref="B108:L108"/>
    <mergeCell ref="B109:G122"/>
    <mergeCell ref="H109:L122"/>
    <mergeCell ref="B123:G124"/>
    <mergeCell ref="H123:L124"/>
    <mergeCell ref="B76:G89"/>
    <mergeCell ref="H76:L89"/>
    <mergeCell ref="B90:G91"/>
    <mergeCell ref="H90:L91"/>
    <mergeCell ref="B92:G105"/>
    <mergeCell ref="H92:L105"/>
    <mergeCell ref="B58:G59"/>
    <mergeCell ref="H58:L59"/>
    <mergeCell ref="B60:G73"/>
    <mergeCell ref="H60:L73"/>
    <mergeCell ref="B74:G75"/>
    <mergeCell ref="H74:L75"/>
    <mergeCell ref="B27:L27"/>
    <mergeCell ref="B28:G41"/>
    <mergeCell ref="H28:L41"/>
    <mergeCell ref="B42:G43"/>
    <mergeCell ref="H42:L43"/>
    <mergeCell ref="B44:G57"/>
    <mergeCell ref="H44:L57"/>
    <mergeCell ref="B15:G16"/>
    <mergeCell ref="H15:L16"/>
    <mergeCell ref="B17:G24"/>
    <mergeCell ref="H17:L24"/>
    <mergeCell ref="B25:G26"/>
    <mergeCell ref="H25:L26"/>
    <mergeCell ref="B5:G5"/>
    <mergeCell ref="H5:I5"/>
    <mergeCell ref="K5:L5"/>
    <mergeCell ref="B6:L6"/>
    <mergeCell ref="B7:G14"/>
    <mergeCell ref="H7:L14"/>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1:L88"/>
  <sheetViews>
    <sheetView view="pageBreakPreview" zoomScale="85" zoomScaleNormal="100" zoomScaleSheetLayoutView="85" zoomScalePageLayoutView="110" workbookViewId="0">
      <selection activeCell="M20" sqref="M20"/>
    </sheetView>
  </sheetViews>
  <sheetFormatPr baseColWidth="10" defaultColWidth="11.42578125" defaultRowHeight="15" x14ac:dyDescent="0.25"/>
  <cols>
    <col min="1" max="1" width="3.5703125" style="157" customWidth="1"/>
    <col min="2" max="2" width="4.7109375" style="157" customWidth="1"/>
    <col min="3" max="3" width="8.28515625" style="157" customWidth="1"/>
    <col min="4" max="4" width="8" style="157" customWidth="1"/>
    <col min="5" max="5" width="11.42578125" style="157"/>
    <col min="6" max="6" width="11.85546875" style="157" customWidth="1"/>
    <col min="7" max="7" width="16.28515625" style="157" customWidth="1"/>
    <col min="8" max="8" width="8.5703125" style="157" customWidth="1"/>
    <col min="9" max="9" width="22.42578125" style="157" customWidth="1"/>
    <col min="10" max="10" width="11.7109375" style="157" customWidth="1"/>
    <col min="11" max="11" width="13.42578125" style="157" customWidth="1"/>
    <col min="12" max="12" width="9.42578125" style="157" customWidth="1"/>
    <col min="13" max="13" width="17" style="157" customWidth="1"/>
    <col min="14" max="16384" width="11.42578125" style="157"/>
  </cols>
  <sheetData>
    <row r="1" spans="2:12" ht="27.75" customHeight="1" x14ac:dyDescent="0.25">
      <c r="B1" s="710" t="s">
        <v>326</v>
      </c>
      <c r="C1" s="711"/>
      <c r="D1" s="711"/>
      <c r="E1" s="711"/>
      <c r="F1" s="711"/>
      <c r="G1" s="711"/>
      <c r="H1" s="711"/>
      <c r="I1" s="711"/>
      <c r="J1" s="711"/>
      <c r="K1" s="711"/>
      <c r="L1" s="712"/>
    </row>
    <row r="2" spans="2:12" ht="11.25" customHeight="1" x14ac:dyDescent="0.25">
      <c r="B2" s="713"/>
      <c r="C2" s="714"/>
      <c r="D2" s="714"/>
      <c r="E2" s="714"/>
      <c r="F2" s="714"/>
      <c r="G2" s="714"/>
      <c r="H2" s="714"/>
      <c r="I2" s="714"/>
      <c r="J2" s="714"/>
      <c r="K2" s="714"/>
      <c r="L2" s="715"/>
    </row>
    <row r="3" spans="2:12" ht="24.95" customHeight="1" x14ac:dyDescent="0.25">
      <c r="B3" s="716" t="s">
        <v>365</v>
      </c>
      <c r="C3" s="717"/>
      <c r="D3" s="717"/>
      <c r="E3" s="718"/>
      <c r="F3" s="108">
        <v>44125</v>
      </c>
      <c r="G3" s="716" t="s">
        <v>366</v>
      </c>
      <c r="H3" s="717"/>
      <c r="I3" s="718"/>
      <c r="J3" s="792">
        <v>44131</v>
      </c>
      <c r="K3" s="717"/>
      <c r="L3" s="718"/>
    </row>
    <row r="4" spans="2:12" ht="24.95" customHeight="1" x14ac:dyDescent="0.25">
      <c r="B4" s="892" t="s">
        <v>325</v>
      </c>
      <c r="C4" s="723"/>
      <c r="D4" s="723"/>
      <c r="E4" s="723"/>
      <c r="F4" s="723"/>
      <c r="G4" s="724"/>
      <c r="H4" s="893" t="s">
        <v>575</v>
      </c>
      <c r="I4" s="894"/>
      <c r="J4" s="158" t="s">
        <v>2</v>
      </c>
      <c r="K4" s="728" t="s">
        <v>0</v>
      </c>
      <c r="L4" s="729"/>
    </row>
    <row r="5" spans="2:12" ht="24.95" customHeight="1" x14ac:dyDescent="0.25">
      <c r="B5" s="888"/>
      <c r="C5" s="726"/>
      <c r="D5" s="726"/>
      <c r="E5" s="726"/>
      <c r="F5" s="726"/>
      <c r="G5" s="727"/>
      <c r="H5" s="889" t="s">
        <v>576</v>
      </c>
      <c r="I5" s="890"/>
      <c r="J5" s="158">
        <v>2</v>
      </c>
      <c r="K5" s="728" t="s">
        <v>367</v>
      </c>
      <c r="L5" s="729"/>
    </row>
    <row r="6" spans="2:12" ht="24.95" customHeight="1" thickBot="1" x14ac:dyDescent="0.3">
      <c r="B6" s="870" t="s">
        <v>1034</v>
      </c>
      <c r="C6" s="870"/>
      <c r="D6" s="870"/>
      <c r="E6" s="870"/>
      <c r="F6" s="870"/>
      <c r="G6" s="870"/>
      <c r="H6" s="870"/>
      <c r="I6" s="870"/>
      <c r="J6" s="870"/>
      <c r="K6" s="870"/>
      <c r="L6" s="870"/>
    </row>
    <row r="7" spans="2:12" x14ac:dyDescent="0.25">
      <c r="B7" s="901" t="s">
        <v>536</v>
      </c>
      <c r="C7" s="902"/>
      <c r="D7" s="902"/>
      <c r="E7" s="902"/>
      <c r="F7" s="902"/>
      <c r="G7" s="903"/>
      <c r="H7" s="901" t="s">
        <v>537</v>
      </c>
      <c r="I7" s="902"/>
      <c r="J7" s="902"/>
      <c r="K7" s="902"/>
      <c r="L7" s="903"/>
    </row>
    <row r="8" spans="2:12" x14ac:dyDescent="0.25">
      <c r="B8" s="904"/>
      <c r="C8" s="905"/>
      <c r="D8" s="905"/>
      <c r="E8" s="905"/>
      <c r="F8" s="905"/>
      <c r="G8" s="906"/>
      <c r="H8" s="904"/>
      <c r="I8" s="905"/>
      <c r="J8" s="905"/>
      <c r="K8" s="905"/>
      <c r="L8" s="906"/>
    </row>
    <row r="9" spans="2:12" x14ac:dyDescent="0.25">
      <c r="B9" s="904"/>
      <c r="C9" s="905"/>
      <c r="D9" s="905"/>
      <c r="E9" s="905"/>
      <c r="F9" s="905"/>
      <c r="G9" s="906"/>
      <c r="H9" s="904"/>
      <c r="I9" s="905"/>
      <c r="J9" s="905"/>
      <c r="K9" s="905"/>
      <c r="L9" s="906"/>
    </row>
    <row r="10" spans="2:12" x14ac:dyDescent="0.25">
      <c r="B10" s="904"/>
      <c r="C10" s="905"/>
      <c r="D10" s="905"/>
      <c r="E10" s="905"/>
      <c r="F10" s="905"/>
      <c r="G10" s="906"/>
      <c r="H10" s="904"/>
      <c r="I10" s="905"/>
      <c r="J10" s="905"/>
      <c r="K10" s="905"/>
      <c r="L10" s="906"/>
    </row>
    <row r="11" spans="2:12" x14ac:dyDescent="0.25">
      <c r="B11" s="904"/>
      <c r="C11" s="905"/>
      <c r="D11" s="905"/>
      <c r="E11" s="905"/>
      <c r="F11" s="905"/>
      <c r="G11" s="906"/>
      <c r="H11" s="904"/>
      <c r="I11" s="905"/>
      <c r="J11" s="905"/>
      <c r="K11" s="905"/>
      <c r="L11" s="906"/>
    </row>
    <row r="12" spans="2:12" x14ac:dyDescent="0.25">
      <c r="B12" s="904"/>
      <c r="C12" s="905"/>
      <c r="D12" s="905"/>
      <c r="E12" s="905"/>
      <c r="F12" s="905"/>
      <c r="G12" s="906"/>
      <c r="H12" s="904"/>
      <c r="I12" s="905"/>
      <c r="J12" s="905"/>
      <c r="K12" s="905"/>
      <c r="L12" s="906"/>
    </row>
    <row r="13" spans="2:12" x14ac:dyDescent="0.25">
      <c r="B13" s="904"/>
      <c r="C13" s="905"/>
      <c r="D13" s="905"/>
      <c r="E13" s="905"/>
      <c r="F13" s="905"/>
      <c r="G13" s="906"/>
      <c r="H13" s="904"/>
      <c r="I13" s="905"/>
      <c r="J13" s="905"/>
      <c r="K13" s="905"/>
      <c r="L13" s="906"/>
    </row>
    <row r="14" spans="2:12" x14ac:dyDescent="0.25">
      <c r="B14" s="904"/>
      <c r="C14" s="905"/>
      <c r="D14" s="905"/>
      <c r="E14" s="905"/>
      <c r="F14" s="905"/>
      <c r="G14" s="906"/>
      <c r="H14" s="904"/>
      <c r="I14" s="905"/>
      <c r="J14" s="905"/>
      <c r="K14" s="905"/>
      <c r="L14" s="906"/>
    </row>
    <row r="15" spans="2:12" x14ac:dyDescent="0.25">
      <c r="B15" s="904"/>
      <c r="C15" s="905"/>
      <c r="D15" s="905"/>
      <c r="E15" s="905"/>
      <c r="F15" s="905"/>
      <c r="G15" s="906"/>
      <c r="H15" s="904"/>
      <c r="I15" s="905"/>
      <c r="J15" s="905"/>
      <c r="K15" s="905"/>
      <c r="L15" s="906"/>
    </row>
    <row r="16" spans="2:12" x14ac:dyDescent="0.25">
      <c r="B16" s="904"/>
      <c r="C16" s="905"/>
      <c r="D16" s="905"/>
      <c r="E16" s="905"/>
      <c r="F16" s="905"/>
      <c r="G16" s="906"/>
      <c r="H16" s="904"/>
      <c r="I16" s="905"/>
      <c r="J16" s="905"/>
      <c r="K16" s="905"/>
      <c r="L16" s="906"/>
    </row>
    <row r="17" spans="2:12" x14ac:dyDescent="0.25">
      <c r="B17" s="904"/>
      <c r="C17" s="905"/>
      <c r="D17" s="905"/>
      <c r="E17" s="905"/>
      <c r="F17" s="905"/>
      <c r="G17" s="906"/>
      <c r="H17" s="904"/>
      <c r="I17" s="905"/>
      <c r="J17" s="905"/>
      <c r="K17" s="905"/>
      <c r="L17" s="906"/>
    </row>
    <row r="18" spans="2:12" x14ac:dyDescent="0.25">
      <c r="B18" s="904"/>
      <c r="C18" s="905"/>
      <c r="D18" s="905"/>
      <c r="E18" s="905"/>
      <c r="F18" s="905"/>
      <c r="G18" s="906"/>
      <c r="H18" s="904"/>
      <c r="I18" s="905"/>
      <c r="J18" s="905"/>
      <c r="K18" s="905"/>
      <c r="L18" s="906"/>
    </row>
    <row r="19" spans="2:12" x14ac:dyDescent="0.25">
      <c r="B19" s="904"/>
      <c r="C19" s="905"/>
      <c r="D19" s="905"/>
      <c r="E19" s="905"/>
      <c r="F19" s="905"/>
      <c r="G19" s="906"/>
      <c r="H19" s="904"/>
      <c r="I19" s="905"/>
      <c r="J19" s="905"/>
      <c r="K19" s="905"/>
      <c r="L19" s="906"/>
    </row>
    <row r="20" spans="2:12" x14ac:dyDescent="0.25">
      <c r="B20" s="904"/>
      <c r="C20" s="905"/>
      <c r="D20" s="905"/>
      <c r="E20" s="905"/>
      <c r="F20" s="905"/>
      <c r="G20" s="906"/>
      <c r="H20" s="904"/>
      <c r="I20" s="905"/>
      <c r="J20" s="905"/>
      <c r="K20" s="905"/>
      <c r="L20" s="906"/>
    </row>
    <row r="21" spans="2:12" ht="15" customHeight="1" x14ac:dyDescent="0.25">
      <c r="B21" s="872">
        <v>1</v>
      </c>
      <c r="C21" s="873"/>
      <c r="D21" s="873"/>
      <c r="E21" s="873"/>
      <c r="F21" s="873"/>
      <c r="G21" s="874"/>
      <c r="H21" s="872">
        <v>2</v>
      </c>
      <c r="I21" s="873"/>
      <c r="J21" s="873"/>
      <c r="K21" s="873"/>
      <c r="L21" s="874"/>
    </row>
    <row r="22" spans="2:12" ht="15.75" thickBot="1" x14ac:dyDescent="0.3">
      <c r="B22" s="875"/>
      <c r="C22" s="876"/>
      <c r="D22" s="876"/>
      <c r="E22" s="876"/>
      <c r="F22" s="876"/>
      <c r="G22" s="877"/>
      <c r="H22" s="875"/>
      <c r="I22" s="876"/>
      <c r="J22" s="876"/>
      <c r="K22" s="876"/>
      <c r="L22" s="877"/>
    </row>
    <row r="23" spans="2:12" ht="59.25" customHeight="1" thickBot="1" x14ac:dyDescent="0.3">
      <c r="B23" s="898" t="s">
        <v>1261</v>
      </c>
      <c r="C23" s="896"/>
      <c r="D23" s="896"/>
      <c r="E23" s="896"/>
      <c r="F23" s="896"/>
      <c r="G23" s="896"/>
      <c r="H23" s="896"/>
      <c r="I23" s="896"/>
      <c r="J23" s="896"/>
      <c r="K23" s="896"/>
      <c r="L23" s="897"/>
    </row>
    <row r="24" spans="2:12" ht="14.25" customHeight="1" x14ac:dyDescent="0.25">
      <c r="B24" s="745" t="s">
        <v>536</v>
      </c>
      <c r="C24" s="746"/>
      <c r="D24" s="746"/>
      <c r="E24" s="746"/>
      <c r="F24" s="746"/>
      <c r="G24" s="747"/>
      <c r="H24" s="745" t="s">
        <v>537</v>
      </c>
      <c r="I24" s="746"/>
      <c r="J24" s="746"/>
      <c r="K24" s="746"/>
      <c r="L24" s="747"/>
    </row>
    <row r="25" spans="2:12" ht="13.5" customHeight="1" x14ac:dyDescent="0.25">
      <c r="B25" s="730"/>
      <c r="C25" s="731"/>
      <c r="D25" s="731"/>
      <c r="E25" s="731"/>
      <c r="F25" s="731"/>
      <c r="G25" s="732"/>
      <c r="H25" s="730"/>
      <c r="I25" s="731"/>
      <c r="J25" s="731"/>
      <c r="K25" s="731"/>
      <c r="L25" s="732"/>
    </row>
    <row r="26" spans="2:12" ht="13.5" customHeight="1" x14ac:dyDescent="0.25">
      <c r="B26" s="730"/>
      <c r="C26" s="731"/>
      <c r="D26" s="731"/>
      <c r="E26" s="731"/>
      <c r="F26" s="731"/>
      <c r="G26" s="732"/>
      <c r="H26" s="730"/>
      <c r="I26" s="731"/>
      <c r="J26" s="731"/>
      <c r="K26" s="731"/>
      <c r="L26" s="732"/>
    </row>
    <row r="27" spans="2:12" ht="12" customHeight="1" x14ac:dyDescent="0.25">
      <c r="B27" s="730"/>
      <c r="C27" s="731"/>
      <c r="D27" s="731"/>
      <c r="E27" s="731"/>
      <c r="F27" s="731"/>
      <c r="G27" s="732"/>
      <c r="H27" s="730"/>
      <c r="I27" s="731"/>
      <c r="J27" s="731"/>
      <c r="K27" s="731"/>
      <c r="L27" s="732"/>
    </row>
    <row r="28" spans="2:12" ht="12" customHeight="1" x14ac:dyDescent="0.25">
      <c r="B28" s="730"/>
      <c r="C28" s="731"/>
      <c r="D28" s="731"/>
      <c r="E28" s="731"/>
      <c r="F28" s="731"/>
      <c r="G28" s="732"/>
      <c r="H28" s="730"/>
      <c r="I28" s="731"/>
      <c r="J28" s="731"/>
      <c r="K28" s="731"/>
      <c r="L28" s="732"/>
    </row>
    <row r="29" spans="2:12" ht="12" customHeight="1" x14ac:dyDescent="0.25">
      <c r="B29" s="730"/>
      <c r="C29" s="731"/>
      <c r="D29" s="731"/>
      <c r="E29" s="731"/>
      <c r="F29" s="731"/>
      <c r="G29" s="732"/>
      <c r="H29" s="730"/>
      <c r="I29" s="731"/>
      <c r="J29" s="731"/>
      <c r="K29" s="731"/>
      <c r="L29" s="732"/>
    </row>
    <row r="30" spans="2:12" ht="14.25" customHeight="1" x14ac:dyDescent="0.25">
      <c r="B30" s="730"/>
      <c r="C30" s="731"/>
      <c r="D30" s="731"/>
      <c r="E30" s="731"/>
      <c r="F30" s="731"/>
      <c r="G30" s="732"/>
      <c r="H30" s="730"/>
      <c r="I30" s="731"/>
      <c r="J30" s="731"/>
      <c r="K30" s="731"/>
      <c r="L30" s="732"/>
    </row>
    <row r="31" spans="2:12" ht="16.5" customHeight="1" x14ac:dyDescent="0.25">
      <c r="B31" s="730"/>
      <c r="C31" s="731"/>
      <c r="D31" s="731"/>
      <c r="E31" s="731"/>
      <c r="F31" s="731"/>
      <c r="G31" s="732"/>
      <c r="H31" s="730"/>
      <c r="I31" s="731"/>
      <c r="J31" s="731"/>
      <c r="K31" s="731"/>
      <c r="L31" s="732"/>
    </row>
    <row r="32" spans="2:12" ht="12.75" customHeight="1" x14ac:dyDescent="0.25">
      <c r="B32" s="730"/>
      <c r="C32" s="731"/>
      <c r="D32" s="731"/>
      <c r="E32" s="731"/>
      <c r="F32" s="731"/>
      <c r="G32" s="732"/>
      <c r="H32" s="730"/>
      <c r="I32" s="731"/>
      <c r="J32" s="731"/>
      <c r="K32" s="731"/>
      <c r="L32" s="732"/>
    </row>
    <row r="33" spans="2:12" ht="12.75" customHeight="1" x14ac:dyDescent="0.25">
      <c r="B33" s="730"/>
      <c r="C33" s="731"/>
      <c r="D33" s="731"/>
      <c r="E33" s="731"/>
      <c r="F33" s="731"/>
      <c r="G33" s="732"/>
      <c r="H33" s="730"/>
      <c r="I33" s="731"/>
      <c r="J33" s="731"/>
      <c r="K33" s="731"/>
      <c r="L33" s="732"/>
    </row>
    <row r="34" spans="2:12" ht="13.5" customHeight="1" x14ac:dyDescent="0.25">
      <c r="B34" s="730"/>
      <c r="C34" s="731"/>
      <c r="D34" s="731"/>
      <c r="E34" s="731"/>
      <c r="F34" s="731"/>
      <c r="G34" s="732"/>
      <c r="H34" s="730"/>
      <c r="I34" s="731"/>
      <c r="J34" s="731"/>
      <c r="K34" s="731"/>
      <c r="L34" s="732"/>
    </row>
    <row r="35" spans="2:12" ht="12" customHeight="1" x14ac:dyDescent="0.25">
      <c r="B35" s="730"/>
      <c r="C35" s="731"/>
      <c r="D35" s="731"/>
      <c r="E35" s="731"/>
      <c r="F35" s="731"/>
      <c r="G35" s="732"/>
      <c r="H35" s="730"/>
      <c r="I35" s="731"/>
      <c r="J35" s="731"/>
      <c r="K35" s="731"/>
      <c r="L35" s="732"/>
    </row>
    <row r="36" spans="2:12" ht="11.25" customHeight="1" x14ac:dyDescent="0.25">
      <c r="B36" s="730"/>
      <c r="C36" s="731"/>
      <c r="D36" s="731"/>
      <c r="E36" s="731"/>
      <c r="F36" s="731"/>
      <c r="G36" s="732"/>
      <c r="H36" s="730"/>
      <c r="I36" s="731"/>
      <c r="J36" s="731"/>
      <c r="K36" s="731"/>
      <c r="L36" s="732"/>
    </row>
    <row r="37" spans="2:12" ht="18.75" customHeight="1" x14ac:dyDescent="0.25">
      <c r="B37" s="730"/>
      <c r="C37" s="731"/>
      <c r="D37" s="731"/>
      <c r="E37" s="731"/>
      <c r="F37" s="731"/>
      <c r="G37" s="732"/>
      <c r="H37" s="730"/>
      <c r="I37" s="731"/>
      <c r="J37" s="731"/>
      <c r="K37" s="731"/>
      <c r="L37" s="732"/>
    </row>
    <row r="38" spans="2:12" ht="15" customHeight="1" x14ac:dyDescent="0.25">
      <c r="B38" s="872">
        <v>3</v>
      </c>
      <c r="C38" s="873"/>
      <c r="D38" s="873"/>
      <c r="E38" s="873"/>
      <c r="F38" s="873"/>
      <c r="G38" s="874"/>
      <c r="H38" s="872">
        <v>4</v>
      </c>
      <c r="I38" s="873"/>
      <c r="J38" s="873"/>
      <c r="K38" s="873"/>
      <c r="L38" s="874"/>
    </row>
    <row r="39" spans="2:12" ht="15.75" thickBot="1" x14ac:dyDescent="0.3">
      <c r="B39" s="875"/>
      <c r="C39" s="876"/>
      <c r="D39" s="876"/>
      <c r="E39" s="876"/>
      <c r="F39" s="876"/>
      <c r="G39" s="877"/>
      <c r="H39" s="875"/>
      <c r="I39" s="876"/>
      <c r="J39" s="876"/>
      <c r="K39" s="876"/>
      <c r="L39" s="877"/>
    </row>
    <row r="40" spans="2:12" x14ac:dyDescent="0.25">
      <c r="B40" s="745" t="s">
        <v>536</v>
      </c>
      <c r="C40" s="746"/>
      <c r="D40" s="746"/>
      <c r="E40" s="746"/>
      <c r="F40" s="746"/>
      <c r="G40" s="747"/>
      <c r="H40" s="745" t="s">
        <v>537</v>
      </c>
      <c r="I40" s="746"/>
      <c r="J40" s="746"/>
      <c r="K40" s="746"/>
      <c r="L40" s="747"/>
    </row>
    <row r="41" spans="2:12" x14ac:dyDescent="0.25">
      <c r="B41" s="730"/>
      <c r="C41" s="731"/>
      <c r="D41" s="731"/>
      <c r="E41" s="731"/>
      <c r="F41" s="731"/>
      <c r="G41" s="732"/>
      <c r="H41" s="730"/>
      <c r="I41" s="731"/>
      <c r="J41" s="731"/>
      <c r="K41" s="731"/>
      <c r="L41" s="732"/>
    </row>
    <row r="42" spans="2:12" x14ac:dyDescent="0.25">
      <c r="B42" s="730"/>
      <c r="C42" s="731"/>
      <c r="D42" s="731"/>
      <c r="E42" s="731"/>
      <c r="F42" s="731"/>
      <c r="G42" s="732"/>
      <c r="H42" s="730"/>
      <c r="I42" s="731"/>
      <c r="J42" s="731"/>
      <c r="K42" s="731"/>
      <c r="L42" s="732"/>
    </row>
    <row r="43" spans="2:12" x14ac:dyDescent="0.25">
      <c r="B43" s="730"/>
      <c r="C43" s="731"/>
      <c r="D43" s="731"/>
      <c r="E43" s="731"/>
      <c r="F43" s="731"/>
      <c r="G43" s="732"/>
      <c r="H43" s="730"/>
      <c r="I43" s="731"/>
      <c r="J43" s="731"/>
      <c r="K43" s="731"/>
      <c r="L43" s="732"/>
    </row>
    <row r="44" spans="2:12" x14ac:dyDescent="0.25">
      <c r="B44" s="730"/>
      <c r="C44" s="731"/>
      <c r="D44" s="731"/>
      <c r="E44" s="731"/>
      <c r="F44" s="731"/>
      <c r="G44" s="732"/>
      <c r="H44" s="730"/>
      <c r="I44" s="731"/>
      <c r="J44" s="731"/>
      <c r="K44" s="731"/>
      <c r="L44" s="732"/>
    </row>
    <row r="45" spans="2:12" x14ac:dyDescent="0.25">
      <c r="B45" s="730"/>
      <c r="C45" s="731"/>
      <c r="D45" s="731"/>
      <c r="E45" s="731"/>
      <c r="F45" s="731"/>
      <c r="G45" s="732"/>
      <c r="H45" s="730"/>
      <c r="I45" s="731"/>
      <c r="J45" s="731"/>
      <c r="K45" s="731"/>
      <c r="L45" s="732"/>
    </row>
    <row r="46" spans="2:12" x14ac:dyDescent="0.25">
      <c r="B46" s="730"/>
      <c r="C46" s="731"/>
      <c r="D46" s="731"/>
      <c r="E46" s="731"/>
      <c r="F46" s="731"/>
      <c r="G46" s="732"/>
      <c r="H46" s="730"/>
      <c r="I46" s="731"/>
      <c r="J46" s="731"/>
      <c r="K46" s="731"/>
      <c r="L46" s="732"/>
    </row>
    <row r="47" spans="2:12" x14ac:dyDescent="0.25">
      <c r="B47" s="730"/>
      <c r="C47" s="731"/>
      <c r="D47" s="731"/>
      <c r="E47" s="731"/>
      <c r="F47" s="731"/>
      <c r="G47" s="732"/>
      <c r="H47" s="730"/>
      <c r="I47" s="731"/>
      <c r="J47" s="731"/>
      <c r="K47" s="731"/>
      <c r="L47" s="732"/>
    </row>
    <row r="48" spans="2:12" x14ac:dyDescent="0.25">
      <c r="B48" s="730"/>
      <c r="C48" s="731"/>
      <c r="D48" s="731"/>
      <c r="E48" s="731"/>
      <c r="F48" s="731"/>
      <c r="G48" s="732"/>
      <c r="H48" s="730"/>
      <c r="I48" s="731"/>
      <c r="J48" s="731"/>
      <c r="K48" s="731"/>
      <c r="L48" s="732"/>
    </row>
    <row r="49" spans="2:12" x14ac:dyDescent="0.25">
      <c r="B49" s="730"/>
      <c r="C49" s="731"/>
      <c r="D49" s="731"/>
      <c r="E49" s="731"/>
      <c r="F49" s="731"/>
      <c r="G49" s="732"/>
      <c r="H49" s="730"/>
      <c r="I49" s="731"/>
      <c r="J49" s="731"/>
      <c r="K49" s="731"/>
      <c r="L49" s="732"/>
    </row>
    <row r="50" spans="2:12" x14ac:dyDescent="0.25">
      <c r="B50" s="730"/>
      <c r="C50" s="731"/>
      <c r="D50" s="731"/>
      <c r="E50" s="731"/>
      <c r="F50" s="731"/>
      <c r="G50" s="732"/>
      <c r="H50" s="730"/>
      <c r="I50" s="731"/>
      <c r="J50" s="731"/>
      <c r="K50" s="731"/>
      <c r="L50" s="732"/>
    </row>
    <row r="51" spans="2:12" x14ac:dyDescent="0.25">
      <c r="B51" s="730"/>
      <c r="C51" s="731"/>
      <c r="D51" s="731"/>
      <c r="E51" s="731"/>
      <c r="F51" s="731"/>
      <c r="G51" s="732"/>
      <c r="H51" s="730"/>
      <c r="I51" s="731"/>
      <c r="J51" s="731"/>
      <c r="K51" s="731"/>
      <c r="L51" s="732"/>
    </row>
    <row r="52" spans="2:12" x14ac:dyDescent="0.25">
      <c r="B52" s="730"/>
      <c r="C52" s="731"/>
      <c r="D52" s="731"/>
      <c r="E52" s="731"/>
      <c r="F52" s="731"/>
      <c r="G52" s="732"/>
      <c r="H52" s="730"/>
      <c r="I52" s="731"/>
      <c r="J52" s="731"/>
      <c r="K52" s="731"/>
      <c r="L52" s="732"/>
    </row>
    <row r="53" spans="2:12" x14ac:dyDescent="0.25">
      <c r="B53" s="730"/>
      <c r="C53" s="731"/>
      <c r="D53" s="731"/>
      <c r="E53" s="731"/>
      <c r="F53" s="731"/>
      <c r="G53" s="732"/>
      <c r="H53" s="730"/>
      <c r="I53" s="731"/>
      <c r="J53" s="731"/>
      <c r="K53" s="731"/>
      <c r="L53" s="732"/>
    </row>
    <row r="54" spans="2:12" ht="17.25" customHeight="1" x14ac:dyDescent="0.25">
      <c r="B54" s="872">
        <v>5</v>
      </c>
      <c r="C54" s="873"/>
      <c r="D54" s="873"/>
      <c r="E54" s="873"/>
      <c r="F54" s="873"/>
      <c r="G54" s="874"/>
      <c r="H54" s="872">
        <v>6</v>
      </c>
      <c r="I54" s="873"/>
      <c r="J54" s="873"/>
      <c r="K54" s="873"/>
      <c r="L54" s="874"/>
    </row>
    <row r="55" spans="2:12" ht="8.25" customHeight="1" thickBot="1" x14ac:dyDescent="0.3">
      <c r="B55" s="875"/>
      <c r="C55" s="876"/>
      <c r="D55" s="876"/>
      <c r="E55" s="876"/>
      <c r="F55" s="876"/>
      <c r="G55" s="877"/>
      <c r="H55" s="875"/>
      <c r="I55" s="876"/>
      <c r="J55" s="876"/>
      <c r="K55" s="876"/>
      <c r="L55" s="877"/>
    </row>
    <row r="56" spans="2:12" x14ac:dyDescent="0.25">
      <c r="B56" s="745" t="s">
        <v>536</v>
      </c>
      <c r="C56" s="746"/>
      <c r="D56" s="746"/>
      <c r="E56" s="746"/>
      <c r="F56" s="746"/>
      <c r="G56" s="747"/>
      <c r="H56" s="745" t="s">
        <v>537</v>
      </c>
      <c r="I56" s="746"/>
      <c r="J56" s="746"/>
      <c r="K56" s="746"/>
      <c r="L56" s="747"/>
    </row>
    <row r="57" spans="2:12" x14ac:dyDescent="0.25">
      <c r="B57" s="730"/>
      <c r="C57" s="731"/>
      <c r="D57" s="731"/>
      <c r="E57" s="731"/>
      <c r="F57" s="731"/>
      <c r="G57" s="732"/>
      <c r="H57" s="730"/>
      <c r="I57" s="731"/>
      <c r="J57" s="731"/>
      <c r="K57" s="731"/>
      <c r="L57" s="732"/>
    </row>
    <row r="58" spans="2:12" x14ac:dyDescent="0.25">
      <c r="B58" s="730"/>
      <c r="C58" s="731"/>
      <c r="D58" s="731"/>
      <c r="E58" s="731"/>
      <c r="F58" s="731"/>
      <c r="G58" s="732"/>
      <c r="H58" s="730"/>
      <c r="I58" s="731"/>
      <c r="J58" s="731"/>
      <c r="K58" s="731"/>
      <c r="L58" s="732"/>
    </row>
    <row r="59" spans="2:12" x14ac:dyDescent="0.25">
      <c r="B59" s="730"/>
      <c r="C59" s="731"/>
      <c r="D59" s="731"/>
      <c r="E59" s="731"/>
      <c r="F59" s="731"/>
      <c r="G59" s="732"/>
      <c r="H59" s="730"/>
      <c r="I59" s="731"/>
      <c r="J59" s="731"/>
      <c r="K59" s="731"/>
      <c r="L59" s="732"/>
    </row>
    <row r="60" spans="2:12" x14ac:dyDescent="0.25">
      <c r="B60" s="730"/>
      <c r="C60" s="731"/>
      <c r="D60" s="731"/>
      <c r="E60" s="731"/>
      <c r="F60" s="731"/>
      <c r="G60" s="732"/>
      <c r="H60" s="730"/>
      <c r="I60" s="731"/>
      <c r="J60" s="731"/>
      <c r="K60" s="731"/>
      <c r="L60" s="732"/>
    </row>
    <row r="61" spans="2:12" x14ac:dyDescent="0.25">
      <c r="B61" s="730"/>
      <c r="C61" s="731"/>
      <c r="D61" s="731"/>
      <c r="E61" s="731"/>
      <c r="F61" s="731"/>
      <c r="G61" s="732"/>
      <c r="H61" s="730"/>
      <c r="I61" s="731"/>
      <c r="J61" s="731"/>
      <c r="K61" s="731"/>
      <c r="L61" s="732"/>
    </row>
    <row r="62" spans="2:12" x14ac:dyDescent="0.25">
      <c r="B62" s="730"/>
      <c r="C62" s="731"/>
      <c r="D62" s="731"/>
      <c r="E62" s="731"/>
      <c r="F62" s="731"/>
      <c r="G62" s="732"/>
      <c r="H62" s="730"/>
      <c r="I62" s="731"/>
      <c r="J62" s="731"/>
      <c r="K62" s="731"/>
      <c r="L62" s="732"/>
    </row>
    <row r="63" spans="2:12" x14ac:dyDescent="0.25">
      <c r="B63" s="730"/>
      <c r="C63" s="731"/>
      <c r="D63" s="731"/>
      <c r="E63" s="731"/>
      <c r="F63" s="731"/>
      <c r="G63" s="732"/>
      <c r="H63" s="730"/>
      <c r="I63" s="731"/>
      <c r="J63" s="731"/>
      <c r="K63" s="731"/>
      <c r="L63" s="732"/>
    </row>
    <row r="64" spans="2:12" x14ac:dyDescent="0.25">
      <c r="B64" s="730"/>
      <c r="C64" s="731"/>
      <c r="D64" s="731"/>
      <c r="E64" s="731"/>
      <c r="F64" s="731"/>
      <c r="G64" s="732"/>
      <c r="H64" s="730"/>
      <c r="I64" s="731"/>
      <c r="J64" s="731"/>
      <c r="K64" s="731"/>
      <c r="L64" s="732"/>
    </row>
    <row r="65" spans="2:12" x14ac:dyDescent="0.25">
      <c r="B65" s="730"/>
      <c r="C65" s="731"/>
      <c r="D65" s="731"/>
      <c r="E65" s="731"/>
      <c r="F65" s="731"/>
      <c r="G65" s="732"/>
      <c r="H65" s="730"/>
      <c r="I65" s="731"/>
      <c r="J65" s="731"/>
      <c r="K65" s="731"/>
      <c r="L65" s="732"/>
    </row>
    <row r="66" spans="2:12" x14ac:dyDescent="0.25">
      <c r="B66" s="730"/>
      <c r="C66" s="731"/>
      <c r="D66" s="731"/>
      <c r="E66" s="731"/>
      <c r="F66" s="731"/>
      <c r="G66" s="732"/>
      <c r="H66" s="730"/>
      <c r="I66" s="731"/>
      <c r="J66" s="731"/>
      <c r="K66" s="731"/>
      <c r="L66" s="732"/>
    </row>
    <row r="67" spans="2:12" x14ac:dyDescent="0.25">
      <c r="B67" s="730"/>
      <c r="C67" s="731"/>
      <c r="D67" s="731"/>
      <c r="E67" s="731"/>
      <c r="F67" s="731"/>
      <c r="G67" s="732"/>
      <c r="H67" s="730"/>
      <c r="I67" s="731"/>
      <c r="J67" s="731"/>
      <c r="K67" s="731"/>
      <c r="L67" s="732"/>
    </row>
    <row r="68" spans="2:12" x14ac:dyDescent="0.25">
      <c r="B68" s="730"/>
      <c r="C68" s="731"/>
      <c r="D68" s="731"/>
      <c r="E68" s="731"/>
      <c r="F68" s="731"/>
      <c r="G68" s="732"/>
      <c r="H68" s="730"/>
      <c r="I68" s="731"/>
      <c r="J68" s="731"/>
      <c r="K68" s="731"/>
      <c r="L68" s="732"/>
    </row>
    <row r="69" spans="2:12" x14ac:dyDescent="0.25">
      <c r="B69" s="730"/>
      <c r="C69" s="731"/>
      <c r="D69" s="731"/>
      <c r="E69" s="731"/>
      <c r="F69" s="731"/>
      <c r="G69" s="732"/>
      <c r="H69" s="730"/>
      <c r="I69" s="731"/>
      <c r="J69" s="731"/>
      <c r="K69" s="731"/>
      <c r="L69" s="732"/>
    </row>
    <row r="70" spans="2:12" ht="17.25" customHeight="1" x14ac:dyDescent="0.25">
      <c r="B70" s="872">
        <v>7</v>
      </c>
      <c r="C70" s="873"/>
      <c r="D70" s="873"/>
      <c r="E70" s="873"/>
      <c r="F70" s="873"/>
      <c r="G70" s="874"/>
      <c r="H70" s="872">
        <v>8</v>
      </c>
      <c r="I70" s="873"/>
      <c r="J70" s="873"/>
      <c r="K70" s="873"/>
      <c r="L70" s="874"/>
    </row>
    <row r="71" spans="2:12" ht="8.25" customHeight="1" thickBot="1" x14ac:dyDescent="0.3">
      <c r="B71" s="875"/>
      <c r="C71" s="876"/>
      <c r="D71" s="876"/>
      <c r="E71" s="876"/>
      <c r="F71" s="876"/>
      <c r="G71" s="877"/>
      <c r="H71" s="875"/>
      <c r="I71" s="876"/>
      <c r="J71" s="876"/>
      <c r="K71" s="876"/>
      <c r="L71" s="877"/>
    </row>
    <row r="72" spans="2:12" x14ac:dyDescent="0.25">
      <c r="B72" s="730" t="s">
        <v>534</v>
      </c>
      <c r="C72" s="731"/>
      <c r="D72" s="731"/>
      <c r="E72" s="731"/>
      <c r="F72" s="731"/>
      <c r="G72" s="732"/>
      <c r="H72" s="730" t="s">
        <v>535</v>
      </c>
      <c r="I72" s="731"/>
      <c r="J72" s="731"/>
      <c r="K72" s="731"/>
      <c r="L72" s="732"/>
    </row>
    <row r="73" spans="2:12" x14ac:dyDescent="0.25">
      <c r="B73" s="730"/>
      <c r="C73" s="731"/>
      <c r="D73" s="731"/>
      <c r="E73" s="731"/>
      <c r="F73" s="731"/>
      <c r="G73" s="732"/>
      <c r="H73" s="730"/>
      <c r="I73" s="731"/>
      <c r="J73" s="731"/>
      <c r="K73" s="731"/>
      <c r="L73" s="732"/>
    </row>
    <row r="74" spans="2:12" x14ac:dyDescent="0.25">
      <c r="B74" s="730"/>
      <c r="C74" s="731"/>
      <c r="D74" s="731"/>
      <c r="E74" s="731"/>
      <c r="F74" s="731"/>
      <c r="G74" s="732"/>
      <c r="H74" s="730"/>
      <c r="I74" s="731"/>
      <c r="J74" s="731"/>
      <c r="K74" s="731"/>
      <c r="L74" s="732"/>
    </row>
    <row r="75" spans="2:12" x14ac:dyDescent="0.25">
      <c r="B75" s="730"/>
      <c r="C75" s="731"/>
      <c r="D75" s="731"/>
      <c r="E75" s="731"/>
      <c r="F75" s="731"/>
      <c r="G75" s="732"/>
      <c r="H75" s="730"/>
      <c r="I75" s="731"/>
      <c r="J75" s="731"/>
      <c r="K75" s="731"/>
      <c r="L75" s="732"/>
    </row>
    <row r="76" spans="2:12" x14ac:dyDescent="0.25">
      <c r="B76" s="730"/>
      <c r="C76" s="731"/>
      <c r="D76" s="731"/>
      <c r="E76" s="731"/>
      <c r="F76" s="731"/>
      <c r="G76" s="732"/>
      <c r="H76" s="730"/>
      <c r="I76" s="731"/>
      <c r="J76" s="731"/>
      <c r="K76" s="731"/>
      <c r="L76" s="732"/>
    </row>
    <row r="77" spans="2:12" x14ac:dyDescent="0.25">
      <c r="B77" s="730"/>
      <c r="C77" s="731"/>
      <c r="D77" s="731"/>
      <c r="E77" s="731"/>
      <c r="F77" s="731"/>
      <c r="G77" s="732"/>
      <c r="H77" s="730"/>
      <c r="I77" s="731"/>
      <c r="J77" s="731"/>
      <c r="K77" s="731"/>
      <c r="L77" s="732"/>
    </row>
    <row r="78" spans="2:12" x14ac:dyDescent="0.25">
      <c r="B78" s="730"/>
      <c r="C78" s="731"/>
      <c r="D78" s="731"/>
      <c r="E78" s="731"/>
      <c r="F78" s="731"/>
      <c r="G78" s="732"/>
      <c r="H78" s="730"/>
      <c r="I78" s="731"/>
      <c r="J78" s="731"/>
      <c r="K78" s="731"/>
      <c r="L78" s="732"/>
    </row>
    <row r="79" spans="2:12" x14ac:dyDescent="0.25">
      <c r="B79" s="730"/>
      <c r="C79" s="731"/>
      <c r="D79" s="731"/>
      <c r="E79" s="731"/>
      <c r="F79" s="731"/>
      <c r="G79" s="732"/>
      <c r="H79" s="730"/>
      <c r="I79" s="731"/>
      <c r="J79" s="731"/>
      <c r="K79" s="731"/>
      <c r="L79" s="732"/>
    </row>
    <row r="80" spans="2:12" x14ac:dyDescent="0.25">
      <c r="B80" s="730"/>
      <c r="C80" s="731"/>
      <c r="D80" s="731"/>
      <c r="E80" s="731"/>
      <c r="F80" s="731"/>
      <c r="G80" s="732"/>
      <c r="H80" s="730"/>
      <c r="I80" s="731"/>
      <c r="J80" s="731"/>
      <c r="K80" s="731"/>
      <c r="L80" s="732"/>
    </row>
    <row r="81" spans="2:12" x14ac:dyDescent="0.25">
      <c r="B81" s="730"/>
      <c r="C81" s="731"/>
      <c r="D81" s="731"/>
      <c r="E81" s="731"/>
      <c r="F81" s="731"/>
      <c r="G81" s="732"/>
      <c r="H81" s="730"/>
      <c r="I81" s="731"/>
      <c r="J81" s="731"/>
      <c r="K81" s="731"/>
      <c r="L81" s="732"/>
    </row>
    <row r="82" spans="2:12" x14ac:dyDescent="0.25">
      <c r="B82" s="730"/>
      <c r="C82" s="731"/>
      <c r="D82" s="731"/>
      <c r="E82" s="731"/>
      <c r="F82" s="731"/>
      <c r="G82" s="732"/>
      <c r="H82" s="730"/>
      <c r="I82" s="731"/>
      <c r="J82" s="731"/>
      <c r="K82" s="731"/>
      <c r="L82" s="732"/>
    </row>
    <row r="83" spans="2:12" x14ac:dyDescent="0.25">
      <c r="B83" s="730"/>
      <c r="C83" s="731"/>
      <c r="D83" s="731"/>
      <c r="E83" s="731"/>
      <c r="F83" s="731"/>
      <c r="G83" s="732"/>
      <c r="H83" s="730"/>
      <c r="I83" s="731"/>
      <c r="J83" s="731"/>
      <c r="K83" s="731"/>
      <c r="L83" s="732"/>
    </row>
    <row r="84" spans="2:12" x14ac:dyDescent="0.25">
      <c r="B84" s="730"/>
      <c r="C84" s="731"/>
      <c r="D84" s="731"/>
      <c r="E84" s="731"/>
      <c r="F84" s="731"/>
      <c r="G84" s="732"/>
      <c r="H84" s="730"/>
      <c r="I84" s="731"/>
      <c r="J84" s="731"/>
      <c r="K84" s="731"/>
      <c r="L84" s="732"/>
    </row>
    <row r="85" spans="2:12" x14ac:dyDescent="0.25">
      <c r="B85" s="730"/>
      <c r="C85" s="731"/>
      <c r="D85" s="731"/>
      <c r="E85" s="731"/>
      <c r="F85" s="731"/>
      <c r="G85" s="732"/>
      <c r="H85" s="730"/>
      <c r="I85" s="731"/>
      <c r="J85" s="731"/>
      <c r="K85" s="731"/>
      <c r="L85" s="732"/>
    </row>
    <row r="86" spans="2:12" x14ac:dyDescent="0.25">
      <c r="B86" s="907">
        <v>9</v>
      </c>
      <c r="C86" s="908"/>
      <c r="D86" s="908"/>
      <c r="E86" s="908"/>
      <c r="F86" s="908"/>
      <c r="G86" s="909"/>
      <c r="H86" s="872">
        <v>10</v>
      </c>
      <c r="I86" s="873"/>
      <c r="J86" s="873"/>
      <c r="K86" s="873"/>
      <c r="L86" s="874"/>
    </row>
    <row r="87" spans="2:12" ht="15.75" thickBot="1" x14ac:dyDescent="0.3">
      <c r="B87" s="910"/>
      <c r="C87" s="911"/>
      <c r="D87" s="911"/>
      <c r="E87" s="911"/>
      <c r="F87" s="911"/>
      <c r="G87" s="912"/>
      <c r="H87" s="875"/>
      <c r="I87" s="876"/>
      <c r="J87" s="876"/>
      <c r="K87" s="876"/>
      <c r="L87" s="877"/>
    </row>
    <row r="88" spans="2:12" ht="39" customHeight="1" thickBot="1" x14ac:dyDescent="0.3">
      <c r="B88" s="898" t="s">
        <v>1262</v>
      </c>
      <c r="C88" s="896"/>
      <c r="D88" s="896"/>
      <c r="E88" s="896"/>
      <c r="F88" s="896"/>
      <c r="G88" s="896"/>
      <c r="H88" s="896"/>
      <c r="I88" s="896"/>
      <c r="J88" s="896"/>
      <c r="K88" s="896"/>
      <c r="L88" s="897"/>
    </row>
  </sheetData>
  <mergeCells count="33">
    <mergeCell ref="B88:L88"/>
    <mergeCell ref="B70:G71"/>
    <mergeCell ref="H70:L71"/>
    <mergeCell ref="B72:G85"/>
    <mergeCell ref="H72:L85"/>
    <mergeCell ref="B86:G87"/>
    <mergeCell ref="H86:L87"/>
    <mergeCell ref="B40:G53"/>
    <mergeCell ref="H40:L53"/>
    <mergeCell ref="B54:G55"/>
    <mergeCell ref="H54:L55"/>
    <mergeCell ref="B56:G69"/>
    <mergeCell ref="H56:L69"/>
    <mergeCell ref="B38:G39"/>
    <mergeCell ref="H38:L39"/>
    <mergeCell ref="B5:G5"/>
    <mergeCell ref="H5:I5"/>
    <mergeCell ref="K5:L5"/>
    <mergeCell ref="B6:L6"/>
    <mergeCell ref="B7:G20"/>
    <mergeCell ref="H7:L20"/>
    <mergeCell ref="B21:G22"/>
    <mergeCell ref="H21:L22"/>
    <mergeCell ref="B23:L23"/>
    <mergeCell ref="B24:G37"/>
    <mergeCell ref="H24:L37"/>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1:N235"/>
  <sheetViews>
    <sheetView view="pageBreakPreview" zoomScale="85" zoomScaleNormal="100" zoomScaleSheetLayoutView="85" zoomScalePageLayoutView="110" workbookViewId="0">
      <selection activeCell="M18" sqref="M18"/>
    </sheetView>
  </sheetViews>
  <sheetFormatPr baseColWidth="10" defaultColWidth="11.42578125" defaultRowHeight="15" x14ac:dyDescent="0.25"/>
  <cols>
    <col min="1" max="1" width="3.5703125" style="157" customWidth="1"/>
    <col min="2" max="2" width="4.7109375" style="157" customWidth="1"/>
    <col min="3" max="3" width="8.28515625" style="157" customWidth="1"/>
    <col min="4" max="4" width="8" style="157" customWidth="1"/>
    <col min="5" max="5" width="11.42578125" style="157"/>
    <col min="6" max="6" width="11.85546875" style="157" customWidth="1"/>
    <col min="7" max="7" width="16.28515625" style="157" customWidth="1"/>
    <col min="8" max="8" width="8.5703125" style="157" customWidth="1"/>
    <col min="9" max="9" width="22.42578125" style="157" customWidth="1"/>
    <col min="10" max="10" width="11.7109375" style="157" customWidth="1"/>
    <col min="11" max="11" width="13.42578125" style="157" customWidth="1"/>
    <col min="12" max="12" width="9.42578125" style="157" customWidth="1"/>
    <col min="13" max="13" width="17" style="157" customWidth="1"/>
    <col min="14" max="16384" width="11.42578125" style="157"/>
  </cols>
  <sheetData>
    <row r="1" spans="2:12" ht="27.75" customHeight="1" x14ac:dyDescent="0.25">
      <c r="B1" s="710" t="s">
        <v>326</v>
      </c>
      <c r="C1" s="711"/>
      <c r="D1" s="711"/>
      <c r="E1" s="711"/>
      <c r="F1" s="711"/>
      <c r="G1" s="711"/>
      <c r="H1" s="711"/>
      <c r="I1" s="711"/>
      <c r="J1" s="711"/>
      <c r="K1" s="711"/>
      <c r="L1" s="712"/>
    </row>
    <row r="2" spans="2:12" ht="11.25" customHeight="1" x14ac:dyDescent="0.25">
      <c r="B2" s="713"/>
      <c r="C2" s="714"/>
      <c r="D2" s="714"/>
      <c r="E2" s="714"/>
      <c r="F2" s="714"/>
      <c r="G2" s="714"/>
      <c r="H2" s="714"/>
      <c r="I2" s="714"/>
      <c r="J2" s="714"/>
      <c r="K2" s="714"/>
      <c r="L2" s="715"/>
    </row>
    <row r="3" spans="2:12" ht="24.95" customHeight="1" x14ac:dyDescent="0.25">
      <c r="B3" s="716" t="s">
        <v>365</v>
      </c>
      <c r="C3" s="717"/>
      <c r="D3" s="717"/>
      <c r="E3" s="718"/>
      <c r="F3" s="108">
        <v>44125</v>
      </c>
      <c r="G3" s="716" t="s">
        <v>366</v>
      </c>
      <c r="H3" s="717"/>
      <c r="I3" s="718"/>
      <c r="J3" s="792">
        <v>44131</v>
      </c>
      <c r="K3" s="717"/>
      <c r="L3" s="718"/>
    </row>
    <row r="4" spans="2:12" ht="24.95" customHeight="1" x14ac:dyDescent="0.25">
      <c r="B4" s="892" t="s">
        <v>325</v>
      </c>
      <c r="C4" s="723"/>
      <c r="D4" s="723"/>
      <c r="E4" s="723"/>
      <c r="F4" s="723"/>
      <c r="G4" s="724"/>
      <c r="H4" s="893" t="s">
        <v>575</v>
      </c>
      <c r="I4" s="894"/>
      <c r="J4" s="158" t="s">
        <v>2</v>
      </c>
      <c r="K4" s="728" t="s">
        <v>0</v>
      </c>
      <c r="L4" s="729"/>
    </row>
    <row r="5" spans="2:12" ht="24.95" customHeight="1" x14ac:dyDescent="0.25">
      <c r="B5" s="888"/>
      <c r="C5" s="726"/>
      <c r="D5" s="726"/>
      <c r="E5" s="726"/>
      <c r="F5" s="726"/>
      <c r="G5" s="727"/>
      <c r="H5" s="889" t="s">
        <v>576</v>
      </c>
      <c r="I5" s="890"/>
      <c r="J5" s="158">
        <v>2</v>
      </c>
      <c r="K5" s="728" t="s">
        <v>367</v>
      </c>
      <c r="L5" s="729"/>
    </row>
    <row r="6" spans="2:12" ht="24.95" customHeight="1" thickBot="1" x14ac:dyDescent="0.3">
      <c r="B6" s="870" t="s">
        <v>1035</v>
      </c>
      <c r="C6" s="870"/>
      <c r="D6" s="870"/>
      <c r="E6" s="870"/>
      <c r="F6" s="870"/>
      <c r="G6" s="870"/>
      <c r="H6" s="870"/>
      <c r="I6" s="870"/>
      <c r="J6" s="870"/>
      <c r="K6" s="870"/>
      <c r="L6" s="870"/>
    </row>
    <row r="7" spans="2:12" x14ac:dyDescent="0.25">
      <c r="B7" s="901" t="s">
        <v>536</v>
      </c>
      <c r="C7" s="902"/>
      <c r="D7" s="902"/>
      <c r="E7" s="902"/>
      <c r="F7" s="902"/>
      <c r="G7" s="903"/>
      <c r="H7" s="901" t="s">
        <v>537</v>
      </c>
      <c r="I7" s="902"/>
      <c r="J7" s="902"/>
      <c r="K7" s="902"/>
      <c r="L7" s="903"/>
    </row>
    <row r="8" spans="2:12" x14ac:dyDescent="0.25">
      <c r="B8" s="904"/>
      <c r="C8" s="905"/>
      <c r="D8" s="905"/>
      <c r="E8" s="905"/>
      <c r="F8" s="905"/>
      <c r="G8" s="906"/>
      <c r="H8" s="904"/>
      <c r="I8" s="905"/>
      <c r="J8" s="905"/>
      <c r="K8" s="905"/>
      <c r="L8" s="906"/>
    </row>
    <row r="9" spans="2:12" x14ac:dyDescent="0.25">
      <c r="B9" s="904"/>
      <c r="C9" s="905"/>
      <c r="D9" s="905"/>
      <c r="E9" s="905"/>
      <c r="F9" s="905"/>
      <c r="G9" s="906"/>
      <c r="H9" s="904"/>
      <c r="I9" s="905"/>
      <c r="J9" s="905"/>
      <c r="K9" s="905"/>
      <c r="L9" s="906"/>
    </row>
    <row r="10" spans="2:12" x14ac:dyDescent="0.25">
      <c r="B10" s="904"/>
      <c r="C10" s="905"/>
      <c r="D10" s="905"/>
      <c r="E10" s="905"/>
      <c r="F10" s="905"/>
      <c r="G10" s="906"/>
      <c r="H10" s="904"/>
      <c r="I10" s="905"/>
      <c r="J10" s="905"/>
      <c r="K10" s="905"/>
      <c r="L10" s="906"/>
    </row>
    <row r="11" spans="2:12" x14ac:dyDescent="0.25">
      <c r="B11" s="904"/>
      <c r="C11" s="905"/>
      <c r="D11" s="905"/>
      <c r="E11" s="905"/>
      <c r="F11" s="905"/>
      <c r="G11" s="906"/>
      <c r="H11" s="904"/>
      <c r="I11" s="905"/>
      <c r="J11" s="905"/>
      <c r="K11" s="905"/>
      <c r="L11" s="906"/>
    </row>
    <row r="12" spans="2:12" x14ac:dyDescent="0.25">
      <c r="B12" s="904"/>
      <c r="C12" s="905"/>
      <c r="D12" s="905"/>
      <c r="E12" s="905"/>
      <c r="F12" s="905"/>
      <c r="G12" s="906"/>
      <c r="H12" s="904"/>
      <c r="I12" s="905"/>
      <c r="J12" s="905"/>
      <c r="K12" s="905"/>
      <c r="L12" s="906"/>
    </row>
    <row r="13" spans="2:12" x14ac:dyDescent="0.25">
      <c r="B13" s="904"/>
      <c r="C13" s="905"/>
      <c r="D13" s="905"/>
      <c r="E13" s="905"/>
      <c r="F13" s="905"/>
      <c r="G13" s="906"/>
      <c r="H13" s="904"/>
      <c r="I13" s="905"/>
      <c r="J13" s="905"/>
      <c r="K13" s="905"/>
      <c r="L13" s="906"/>
    </row>
    <row r="14" spans="2:12" x14ac:dyDescent="0.25">
      <c r="B14" s="904"/>
      <c r="C14" s="905"/>
      <c r="D14" s="905"/>
      <c r="E14" s="905"/>
      <c r="F14" s="905"/>
      <c r="G14" s="906"/>
      <c r="H14" s="904"/>
      <c r="I14" s="905"/>
      <c r="J14" s="905"/>
      <c r="K14" s="905"/>
      <c r="L14" s="906"/>
    </row>
    <row r="15" spans="2:12" x14ac:dyDescent="0.25">
      <c r="B15" s="904"/>
      <c r="C15" s="905"/>
      <c r="D15" s="905"/>
      <c r="E15" s="905"/>
      <c r="F15" s="905"/>
      <c r="G15" s="906"/>
      <c r="H15" s="904"/>
      <c r="I15" s="905"/>
      <c r="J15" s="905"/>
      <c r="K15" s="905"/>
      <c r="L15" s="906"/>
    </row>
    <row r="16" spans="2:12" x14ac:dyDescent="0.25">
      <c r="B16" s="904"/>
      <c r="C16" s="905"/>
      <c r="D16" s="905"/>
      <c r="E16" s="905"/>
      <c r="F16" s="905"/>
      <c r="G16" s="906"/>
      <c r="H16" s="904"/>
      <c r="I16" s="905"/>
      <c r="J16" s="905"/>
      <c r="K16" s="905"/>
      <c r="L16" s="906"/>
    </row>
    <row r="17" spans="2:12" x14ac:dyDescent="0.25">
      <c r="B17" s="904"/>
      <c r="C17" s="905"/>
      <c r="D17" s="905"/>
      <c r="E17" s="905"/>
      <c r="F17" s="905"/>
      <c r="G17" s="906"/>
      <c r="H17" s="904"/>
      <c r="I17" s="905"/>
      <c r="J17" s="905"/>
      <c r="K17" s="905"/>
      <c r="L17" s="906"/>
    </row>
    <row r="18" spans="2:12" x14ac:dyDescent="0.25">
      <c r="B18" s="904"/>
      <c r="C18" s="905"/>
      <c r="D18" s="905"/>
      <c r="E18" s="905"/>
      <c r="F18" s="905"/>
      <c r="G18" s="906"/>
      <c r="H18" s="904"/>
      <c r="I18" s="905"/>
      <c r="J18" s="905"/>
      <c r="K18" s="905"/>
      <c r="L18" s="906"/>
    </row>
    <row r="19" spans="2:12" x14ac:dyDescent="0.25">
      <c r="B19" s="904"/>
      <c r="C19" s="905"/>
      <c r="D19" s="905"/>
      <c r="E19" s="905"/>
      <c r="F19" s="905"/>
      <c r="G19" s="906"/>
      <c r="H19" s="904"/>
      <c r="I19" s="905"/>
      <c r="J19" s="905"/>
      <c r="K19" s="905"/>
      <c r="L19" s="906"/>
    </row>
    <row r="20" spans="2:12" x14ac:dyDescent="0.25">
      <c r="B20" s="904"/>
      <c r="C20" s="905"/>
      <c r="D20" s="905"/>
      <c r="E20" s="905"/>
      <c r="F20" s="905"/>
      <c r="G20" s="906"/>
      <c r="H20" s="904"/>
      <c r="I20" s="905"/>
      <c r="J20" s="905"/>
      <c r="K20" s="905"/>
      <c r="L20" s="906"/>
    </row>
    <row r="21" spans="2:12" ht="15" customHeight="1" x14ac:dyDescent="0.25">
      <c r="B21" s="872">
        <v>1</v>
      </c>
      <c r="C21" s="873"/>
      <c r="D21" s="873"/>
      <c r="E21" s="873"/>
      <c r="F21" s="873"/>
      <c r="G21" s="874"/>
      <c r="H21" s="872">
        <v>2</v>
      </c>
      <c r="I21" s="873"/>
      <c r="J21" s="873"/>
      <c r="K21" s="873"/>
      <c r="L21" s="874"/>
    </row>
    <row r="22" spans="2:12" ht="15.75" thickBot="1" x14ac:dyDescent="0.3">
      <c r="B22" s="875"/>
      <c r="C22" s="876"/>
      <c r="D22" s="876"/>
      <c r="E22" s="876"/>
      <c r="F22" s="876"/>
      <c r="G22" s="877"/>
      <c r="H22" s="875"/>
      <c r="I22" s="876"/>
      <c r="J22" s="876"/>
      <c r="K22" s="876"/>
      <c r="L22" s="877"/>
    </row>
    <row r="23" spans="2:12" ht="14.25" customHeight="1" x14ac:dyDescent="0.25">
      <c r="B23" s="745" t="s">
        <v>536</v>
      </c>
      <c r="C23" s="746"/>
      <c r="D23" s="746"/>
      <c r="E23" s="746"/>
      <c r="F23" s="746"/>
      <c r="G23" s="747"/>
      <c r="H23" s="745" t="s">
        <v>537</v>
      </c>
      <c r="I23" s="746"/>
      <c r="J23" s="746"/>
      <c r="K23" s="746"/>
      <c r="L23" s="747"/>
    </row>
    <row r="24" spans="2:12" ht="13.5" customHeight="1" x14ac:dyDescent="0.25">
      <c r="B24" s="730"/>
      <c r="C24" s="731"/>
      <c r="D24" s="731"/>
      <c r="E24" s="731"/>
      <c r="F24" s="731"/>
      <c r="G24" s="732"/>
      <c r="H24" s="730"/>
      <c r="I24" s="731"/>
      <c r="J24" s="731"/>
      <c r="K24" s="731"/>
      <c r="L24" s="732"/>
    </row>
    <row r="25" spans="2:12" ht="13.5" customHeight="1" x14ac:dyDescent="0.25">
      <c r="B25" s="730"/>
      <c r="C25" s="731"/>
      <c r="D25" s="731"/>
      <c r="E25" s="731"/>
      <c r="F25" s="731"/>
      <c r="G25" s="732"/>
      <c r="H25" s="730"/>
      <c r="I25" s="731"/>
      <c r="J25" s="731"/>
      <c r="K25" s="731"/>
      <c r="L25" s="732"/>
    </row>
    <row r="26" spans="2:12" ht="12" customHeight="1" x14ac:dyDescent="0.25">
      <c r="B26" s="730"/>
      <c r="C26" s="731"/>
      <c r="D26" s="731"/>
      <c r="E26" s="731"/>
      <c r="F26" s="731"/>
      <c r="G26" s="732"/>
      <c r="H26" s="730"/>
      <c r="I26" s="731"/>
      <c r="J26" s="731"/>
      <c r="K26" s="731"/>
      <c r="L26" s="732"/>
    </row>
    <row r="27" spans="2:12" ht="12" customHeight="1" x14ac:dyDescent="0.25">
      <c r="B27" s="730"/>
      <c r="C27" s="731"/>
      <c r="D27" s="731"/>
      <c r="E27" s="731"/>
      <c r="F27" s="731"/>
      <c r="G27" s="732"/>
      <c r="H27" s="730"/>
      <c r="I27" s="731"/>
      <c r="J27" s="731"/>
      <c r="K27" s="731"/>
      <c r="L27" s="732"/>
    </row>
    <row r="28" spans="2:12" ht="12" customHeight="1" x14ac:dyDescent="0.25">
      <c r="B28" s="730"/>
      <c r="C28" s="731"/>
      <c r="D28" s="731"/>
      <c r="E28" s="731"/>
      <c r="F28" s="731"/>
      <c r="G28" s="732"/>
      <c r="H28" s="730"/>
      <c r="I28" s="731"/>
      <c r="J28" s="731"/>
      <c r="K28" s="731"/>
      <c r="L28" s="732"/>
    </row>
    <row r="29" spans="2:12" ht="14.25" customHeight="1" x14ac:dyDescent="0.25">
      <c r="B29" s="730"/>
      <c r="C29" s="731"/>
      <c r="D29" s="731"/>
      <c r="E29" s="731"/>
      <c r="F29" s="731"/>
      <c r="G29" s="732"/>
      <c r="H29" s="730"/>
      <c r="I29" s="731"/>
      <c r="J29" s="731"/>
      <c r="K29" s="731"/>
      <c r="L29" s="732"/>
    </row>
    <row r="30" spans="2:12" ht="16.5" customHeight="1" x14ac:dyDescent="0.25">
      <c r="B30" s="730"/>
      <c r="C30" s="731"/>
      <c r="D30" s="731"/>
      <c r="E30" s="731"/>
      <c r="F30" s="731"/>
      <c r="G30" s="732"/>
      <c r="H30" s="730"/>
      <c r="I30" s="731"/>
      <c r="J30" s="731"/>
      <c r="K30" s="731"/>
      <c r="L30" s="732"/>
    </row>
    <row r="31" spans="2:12" ht="12.75" customHeight="1" x14ac:dyDescent="0.25">
      <c r="B31" s="730"/>
      <c r="C31" s="731"/>
      <c r="D31" s="731"/>
      <c r="E31" s="731"/>
      <c r="F31" s="731"/>
      <c r="G31" s="732"/>
      <c r="H31" s="730"/>
      <c r="I31" s="731"/>
      <c r="J31" s="731"/>
      <c r="K31" s="731"/>
      <c r="L31" s="732"/>
    </row>
    <row r="32" spans="2:12" ht="12.75" customHeight="1" x14ac:dyDescent="0.25">
      <c r="B32" s="730"/>
      <c r="C32" s="731"/>
      <c r="D32" s="731"/>
      <c r="E32" s="731"/>
      <c r="F32" s="731"/>
      <c r="G32" s="732"/>
      <c r="H32" s="730"/>
      <c r="I32" s="731"/>
      <c r="J32" s="731"/>
      <c r="K32" s="731"/>
      <c r="L32" s="732"/>
    </row>
    <row r="33" spans="2:12" ht="13.5" customHeight="1" x14ac:dyDescent="0.25">
      <c r="B33" s="730"/>
      <c r="C33" s="731"/>
      <c r="D33" s="731"/>
      <c r="E33" s="731"/>
      <c r="F33" s="731"/>
      <c r="G33" s="732"/>
      <c r="H33" s="730"/>
      <c r="I33" s="731"/>
      <c r="J33" s="731"/>
      <c r="K33" s="731"/>
      <c r="L33" s="732"/>
    </row>
    <row r="34" spans="2:12" ht="12" customHeight="1" x14ac:dyDescent="0.25">
      <c r="B34" s="730"/>
      <c r="C34" s="731"/>
      <c r="D34" s="731"/>
      <c r="E34" s="731"/>
      <c r="F34" s="731"/>
      <c r="G34" s="732"/>
      <c r="H34" s="730"/>
      <c r="I34" s="731"/>
      <c r="J34" s="731"/>
      <c r="K34" s="731"/>
      <c r="L34" s="732"/>
    </row>
    <row r="35" spans="2:12" ht="11.25" customHeight="1" x14ac:dyDescent="0.25">
      <c r="B35" s="730"/>
      <c r="C35" s="731"/>
      <c r="D35" s="731"/>
      <c r="E35" s="731"/>
      <c r="F35" s="731"/>
      <c r="G35" s="732"/>
      <c r="H35" s="730"/>
      <c r="I35" s="731"/>
      <c r="J35" s="731"/>
      <c r="K35" s="731"/>
      <c r="L35" s="732"/>
    </row>
    <row r="36" spans="2:12" ht="18.75" customHeight="1" x14ac:dyDescent="0.25">
      <c r="B36" s="730"/>
      <c r="C36" s="731"/>
      <c r="D36" s="731"/>
      <c r="E36" s="731"/>
      <c r="F36" s="731"/>
      <c r="G36" s="732"/>
      <c r="H36" s="730"/>
      <c r="I36" s="731"/>
      <c r="J36" s="731"/>
      <c r="K36" s="731"/>
      <c r="L36" s="732"/>
    </row>
    <row r="37" spans="2:12" ht="15" customHeight="1" x14ac:dyDescent="0.25">
      <c r="B37" s="872">
        <v>3</v>
      </c>
      <c r="C37" s="873"/>
      <c r="D37" s="873"/>
      <c r="E37" s="873"/>
      <c r="F37" s="873"/>
      <c r="G37" s="874"/>
      <c r="H37" s="872">
        <v>4</v>
      </c>
      <c r="I37" s="873"/>
      <c r="J37" s="873"/>
      <c r="K37" s="873"/>
      <c r="L37" s="874"/>
    </row>
    <row r="38" spans="2:12" ht="15.75" thickBot="1" x14ac:dyDescent="0.3">
      <c r="B38" s="875"/>
      <c r="C38" s="876"/>
      <c r="D38" s="876"/>
      <c r="E38" s="876"/>
      <c r="F38" s="876"/>
      <c r="G38" s="877"/>
      <c r="H38" s="875"/>
      <c r="I38" s="876"/>
      <c r="J38" s="876"/>
      <c r="K38" s="876"/>
      <c r="L38" s="877"/>
    </row>
    <row r="39" spans="2:12" ht="14.25" customHeight="1" x14ac:dyDescent="0.25">
      <c r="B39" s="745" t="s">
        <v>536</v>
      </c>
      <c r="C39" s="746"/>
      <c r="D39" s="746"/>
      <c r="E39" s="746"/>
      <c r="F39" s="746"/>
      <c r="G39" s="747"/>
      <c r="H39" s="745" t="s">
        <v>537</v>
      </c>
      <c r="I39" s="746"/>
      <c r="J39" s="746"/>
      <c r="K39" s="746"/>
      <c r="L39" s="747"/>
    </row>
    <row r="40" spans="2:12" ht="13.5" customHeight="1" x14ac:dyDescent="0.25">
      <c r="B40" s="730"/>
      <c r="C40" s="731"/>
      <c r="D40" s="731"/>
      <c r="E40" s="731"/>
      <c r="F40" s="731"/>
      <c r="G40" s="732"/>
      <c r="H40" s="730"/>
      <c r="I40" s="731"/>
      <c r="J40" s="731"/>
      <c r="K40" s="731"/>
      <c r="L40" s="732"/>
    </row>
    <row r="41" spans="2:12" ht="13.5" customHeight="1" x14ac:dyDescent="0.25">
      <c r="B41" s="730"/>
      <c r="C41" s="731"/>
      <c r="D41" s="731"/>
      <c r="E41" s="731"/>
      <c r="F41" s="731"/>
      <c r="G41" s="732"/>
      <c r="H41" s="730"/>
      <c r="I41" s="731"/>
      <c r="J41" s="731"/>
      <c r="K41" s="731"/>
      <c r="L41" s="732"/>
    </row>
    <row r="42" spans="2:12" ht="12" customHeight="1" x14ac:dyDescent="0.25">
      <c r="B42" s="730"/>
      <c r="C42" s="731"/>
      <c r="D42" s="731"/>
      <c r="E42" s="731"/>
      <c r="F42" s="731"/>
      <c r="G42" s="732"/>
      <c r="H42" s="730"/>
      <c r="I42" s="731"/>
      <c r="J42" s="731"/>
      <c r="K42" s="731"/>
      <c r="L42" s="732"/>
    </row>
    <row r="43" spans="2:12" ht="12" customHeight="1" x14ac:dyDescent="0.25">
      <c r="B43" s="730"/>
      <c r="C43" s="731"/>
      <c r="D43" s="731"/>
      <c r="E43" s="731"/>
      <c r="F43" s="731"/>
      <c r="G43" s="732"/>
      <c r="H43" s="730"/>
      <c r="I43" s="731"/>
      <c r="J43" s="731"/>
      <c r="K43" s="731"/>
      <c r="L43" s="732"/>
    </row>
    <row r="44" spans="2:12" ht="12" customHeight="1" x14ac:dyDescent="0.25">
      <c r="B44" s="730"/>
      <c r="C44" s="731"/>
      <c r="D44" s="731"/>
      <c r="E44" s="731"/>
      <c r="F44" s="731"/>
      <c r="G44" s="732"/>
      <c r="H44" s="730"/>
      <c r="I44" s="731"/>
      <c r="J44" s="731"/>
      <c r="K44" s="731"/>
      <c r="L44" s="732"/>
    </row>
    <row r="45" spans="2:12" ht="14.25" customHeight="1" x14ac:dyDescent="0.25">
      <c r="B45" s="730"/>
      <c r="C45" s="731"/>
      <c r="D45" s="731"/>
      <c r="E45" s="731"/>
      <c r="F45" s="731"/>
      <c r="G45" s="732"/>
      <c r="H45" s="730"/>
      <c r="I45" s="731"/>
      <c r="J45" s="731"/>
      <c r="K45" s="731"/>
      <c r="L45" s="732"/>
    </row>
    <row r="46" spans="2:12" ht="16.5" customHeight="1" x14ac:dyDescent="0.25">
      <c r="B46" s="730"/>
      <c r="C46" s="731"/>
      <c r="D46" s="731"/>
      <c r="E46" s="731"/>
      <c r="F46" s="731"/>
      <c r="G46" s="732"/>
      <c r="H46" s="730"/>
      <c r="I46" s="731"/>
      <c r="J46" s="731"/>
      <c r="K46" s="731"/>
      <c r="L46" s="732"/>
    </row>
    <row r="47" spans="2:12" ht="12.75" customHeight="1" x14ac:dyDescent="0.25">
      <c r="B47" s="730"/>
      <c r="C47" s="731"/>
      <c r="D47" s="731"/>
      <c r="E47" s="731"/>
      <c r="F47" s="731"/>
      <c r="G47" s="732"/>
      <c r="H47" s="730"/>
      <c r="I47" s="731"/>
      <c r="J47" s="731"/>
      <c r="K47" s="731"/>
      <c r="L47" s="732"/>
    </row>
    <row r="48" spans="2:12" ht="12.75" customHeight="1" x14ac:dyDescent="0.25">
      <c r="B48" s="730"/>
      <c r="C48" s="731"/>
      <c r="D48" s="731"/>
      <c r="E48" s="731"/>
      <c r="F48" s="731"/>
      <c r="G48" s="732"/>
      <c r="H48" s="730"/>
      <c r="I48" s="731"/>
      <c r="J48" s="731"/>
      <c r="K48" s="731"/>
      <c r="L48" s="732"/>
    </row>
    <row r="49" spans="2:12" ht="13.5" customHeight="1" x14ac:dyDescent="0.25">
      <c r="B49" s="730"/>
      <c r="C49" s="731"/>
      <c r="D49" s="731"/>
      <c r="E49" s="731"/>
      <c r="F49" s="731"/>
      <c r="G49" s="732"/>
      <c r="H49" s="730"/>
      <c r="I49" s="731"/>
      <c r="J49" s="731"/>
      <c r="K49" s="731"/>
      <c r="L49" s="732"/>
    </row>
    <row r="50" spans="2:12" ht="12" customHeight="1" x14ac:dyDescent="0.25">
      <c r="B50" s="730"/>
      <c r="C50" s="731"/>
      <c r="D50" s="731"/>
      <c r="E50" s="731"/>
      <c r="F50" s="731"/>
      <c r="G50" s="732"/>
      <c r="H50" s="730"/>
      <c r="I50" s="731"/>
      <c r="J50" s="731"/>
      <c r="K50" s="731"/>
      <c r="L50" s="732"/>
    </row>
    <row r="51" spans="2:12" ht="11.25" customHeight="1" x14ac:dyDescent="0.25">
      <c r="B51" s="730"/>
      <c r="C51" s="731"/>
      <c r="D51" s="731"/>
      <c r="E51" s="731"/>
      <c r="F51" s="731"/>
      <c r="G51" s="732"/>
      <c r="H51" s="730"/>
      <c r="I51" s="731"/>
      <c r="J51" s="731"/>
      <c r="K51" s="731"/>
      <c r="L51" s="732"/>
    </row>
    <row r="52" spans="2:12" ht="18.75" customHeight="1" x14ac:dyDescent="0.25">
      <c r="B52" s="730"/>
      <c r="C52" s="731"/>
      <c r="D52" s="731"/>
      <c r="E52" s="731"/>
      <c r="F52" s="731"/>
      <c r="G52" s="732"/>
      <c r="H52" s="730"/>
      <c r="I52" s="731"/>
      <c r="J52" s="731"/>
      <c r="K52" s="731"/>
      <c r="L52" s="732"/>
    </row>
    <row r="53" spans="2:12" ht="15" customHeight="1" x14ac:dyDescent="0.25">
      <c r="B53" s="872">
        <v>5</v>
      </c>
      <c r="C53" s="873"/>
      <c r="D53" s="873"/>
      <c r="E53" s="873"/>
      <c r="F53" s="873"/>
      <c r="G53" s="874"/>
      <c r="H53" s="872">
        <v>6</v>
      </c>
      <c r="I53" s="873"/>
      <c r="J53" s="873"/>
      <c r="K53" s="873"/>
      <c r="L53" s="874"/>
    </row>
    <row r="54" spans="2:12" ht="15.75" thickBot="1" x14ac:dyDescent="0.3">
      <c r="B54" s="875"/>
      <c r="C54" s="876"/>
      <c r="D54" s="876"/>
      <c r="E54" s="876"/>
      <c r="F54" s="876"/>
      <c r="G54" s="877"/>
      <c r="H54" s="875"/>
      <c r="I54" s="876"/>
      <c r="J54" s="876"/>
      <c r="K54" s="876"/>
      <c r="L54" s="877"/>
    </row>
    <row r="55" spans="2:12" ht="70.5" customHeight="1" thickBot="1" x14ac:dyDescent="0.3">
      <c r="B55" s="895" t="s">
        <v>1263</v>
      </c>
      <c r="C55" s="896"/>
      <c r="D55" s="896"/>
      <c r="E55" s="896"/>
      <c r="F55" s="896"/>
      <c r="G55" s="896"/>
      <c r="H55" s="896"/>
      <c r="I55" s="896"/>
      <c r="J55" s="896"/>
      <c r="K55" s="896"/>
      <c r="L55" s="897"/>
    </row>
    <row r="56" spans="2:12" x14ac:dyDescent="0.25">
      <c r="B56" s="745">
        <v>0</v>
      </c>
      <c r="C56" s="746"/>
      <c r="D56" s="746"/>
      <c r="E56" s="746"/>
      <c r="F56" s="746"/>
      <c r="G56" s="747"/>
      <c r="H56" s="745" t="s">
        <v>537</v>
      </c>
      <c r="I56" s="746"/>
      <c r="J56" s="746"/>
      <c r="K56" s="746"/>
      <c r="L56" s="747"/>
    </row>
    <row r="57" spans="2:12" x14ac:dyDescent="0.25">
      <c r="B57" s="730"/>
      <c r="C57" s="731"/>
      <c r="D57" s="731"/>
      <c r="E57" s="731"/>
      <c r="F57" s="731"/>
      <c r="G57" s="732"/>
      <c r="H57" s="730"/>
      <c r="I57" s="731"/>
      <c r="J57" s="731"/>
      <c r="K57" s="731"/>
      <c r="L57" s="732"/>
    </row>
    <row r="58" spans="2:12" x14ac:dyDescent="0.25">
      <c r="B58" s="730"/>
      <c r="C58" s="731"/>
      <c r="D58" s="731"/>
      <c r="E58" s="731"/>
      <c r="F58" s="731"/>
      <c r="G58" s="732"/>
      <c r="H58" s="730"/>
      <c r="I58" s="731"/>
      <c r="J58" s="731"/>
      <c r="K58" s="731"/>
      <c r="L58" s="732"/>
    </row>
    <row r="59" spans="2:12" x14ac:dyDescent="0.25">
      <c r="B59" s="730"/>
      <c r="C59" s="731"/>
      <c r="D59" s="731"/>
      <c r="E59" s="731"/>
      <c r="F59" s="731"/>
      <c r="G59" s="732"/>
      <c r="H59" s="730"/>
      <c r="I59" s="731"/>
      <c r="J59" s="731"/>
      <c r="K59" s="731"/>
      <c r="L59" s="732"/>
    </row>
    <row r="60" spans="2:12" x14ac:dyDescent="0.25">
      <c r="B60" s="730"/>
      <c r="C60" s="731"/>
      <c r="D60" s="731"/>
      <c r="E60" s="731"/>
      <c r="F60" s="731"/>
      <c r="G60" s="732"/>
      <c r="H60" s="730"/>
      <c r="I60" s="731"/>
      <c r="J60" s="731"/>
      <c r="K60" s="731"/>
      <c r="L60" s="732"/>
    </row>
    <row r="61" spans="2:12" x14ac:dyDescent="0.25">
      <c r="B61" s="730"/>
      <c r="C61" s="731"/>
      <c r="D61" s="731"/>
      <c r="E61" s="731"/>
      <c r="F61" s="731"/>
      <c r="G61" s="732"/>
      <c r="H61" s="730"/>
      <c r="I61" s="731"/>
      <c r="J61" s="731"/>
      <c r="K61" s="731"/>
      <c r="L61" s="732"/>
    </row>
    <row r="62" spans="2:12" x14ac:dyDescent="0.25">
      <c r="B62" s="730"/>
      <c r="C62" s="731"/>
      <c r="D62" s="731"/>
      <c r="E62" s="731"/>
      <c r="F62" s="731"/>
      <c r="G62" s="732"/>
      <c r="H62" s="730"/>
      <c r="I62" s="731"/>
      <c r="J62" s="731"/>
      <c r="K62" s="731"/>
      <c r="L62" s="732"/>
    </row>
    <row r="63" spans="2:12" x14ac:dyDescent="0.25">
      <c r="B63" s="730"/>
      <c r="C63" s="731"/>
      <c r="D63" s="731"/>
      <c r="E63" s="731"/>
      <c r="F63" s="731"/>
      <c r="G63" s="732"/>
      <c r="H63" s="730"/>
      <c r="I63" s="731"/>
      <c r="J63" s="731"/>
      <c r="K63" s="731"/>
      <c r="L63" s="732"/>
    </row>
    <row r="64" spans="2:12" x14ac:dyDescent="0.25">
      <c r="B64" s="730"/>
      <c r="C64" s="731"/>
      <c r="D64" s="731"/>
      <c r="E64" s="731"/>
      <c r="F64" s="731"/>
      <c r="G64" s="732"/>
      <c r="H64" s="730"/>
      <c r="I64" s="731"/>
      <c r="J64" s="731"/>
      <c r="K64" s="731"/>
      <c r="L64" s="732"/>
    </row>
    <row r="65" spans="2:12" x14ac:dyDescent="0.25">
      <c r="B65" s="730"/>
      <c r="C65" s="731"/>
      <c r="D65" s="731"/>
      <c r="E65" s="731"/>
      <c r="F65" s="731"/>
      <c r="G65" s="732"/>
      <c r="H65" s="730"/>
      <c r="I65" s="731"/>
      <c r="J65" s="731"/>
      <c r="K65" s="731"/>
      <c r="L65" s="732"/>
    </row>
    <row r="66" spans="2:12" x14ac:dyDescent="0.25">
      <c r="B66" s="730"/>
      <c r="C66" s="731"/>
      <c r="D66" s="731"/>
      <c r="E66" s="731"/>
      <c r="F66" s="731"/>
      <c r="G66" s="732"/>
      <c r="H66" s="730"/>
      <c r="I66" s="731"/>
      <c r="J66" s="731"/>
      <c r="K66" s="731"/>
      <c r="L66" s="732"/>
    </row>
    <row r="67" spans="2:12" x14ac:dyDescent="0.25">
      <c r="B67" s="730"/>
      <c r="C67" s="731"/>
      <c r="D67" s="731"/>
      <c r="E67" s="731"/>
      <c r="F67" s="731"/>
      <c r="G67" s="732"/>
      <c r="H67" s="730"/>
      <c r="I67" s="731"/>
      <c r="J67" s="731"/>
      <c r="K67" s="731"/>
      <c r="L67" s="732"/>
    </row>
    <row r="68" spans="2:12" x14ac:dyDescent="0.25">
      <c r="B68" s="730"/>
      <c r="C68" s="731"/>
      <c r="D68" s="731"/>
      <c r="E68" s="731"/>
      <c r="F68" s="731"/>
      <c r="G68" s="732"/>
      <c r="H68" s="730"/>
      <c r="I68" s="731"/>
      <c r="J68" s="731"/>
      <c r="K68" s="731"/>
      <c r="L68" s="732"/>
    </row>
    <row r="69" spans="2:12" x14ac:dyDescent="0.25">
      <c r="B69" s="730"/>
      <c r="C69" s="731"/>
      <c r="D69" s="731"/>
      <c r="E69" s="731"/>
      <c r="F69" s="731"/>
      <c r="G69" s="732"/>
      <c r="H69" s="730"/>
      <c r="I69" s="731"/>
      <c r="J69" s="731"/>
      <c r="K69" s="731"/>
      <c r="L69" s="732"/>
    </row>
    <row r="70" spans="2:12" ht="17.25" customHeight="1" x14ac:dyDescent="0.25">
      <c r="B70" s="872">
        <v>7</v>
      </c>
      <c r="C70" s="873"/>
      <c r="D70" s="873"/>
      <c r="E70" s="873"/>
      <c r="F70" s="873"/>
      <c r="G70" s="874"/>
      <c r="H70" s="872">
        <v>8</v>
      </c>
      <c r="I70" s="873"/>
      <c r="J70" s="873"/>
      <c r="K70" s="873"/>
      <c r="L70" s="874"/>
    </row>
    <row r="71" spans="2:12" ht="8.25" customHeight="1" thickBot="1" x14ac:dyDescent="0.3">
      <c r="B71" s="875"/>
      <c r="C71" s="876"/>
      <c r="D71" s="876"/>
      <c r="E71" s="876"/>
      <c r="F71" s="876"/>
      <c r="G71" s="877"/>
      <c r="H71" s="875"/>
      <c r="I71" s="876"/>
      <c r="J71" s="876"/>
      <c r="K71" s="876"/>
      <c r="L71" s="877"/>
    </row>
    <row r="72" spans="2:12" x14ac:dyDescent="0.25">
      <c r="B72" s="730" t="s">
        <v>534</v>
      </c>
      <c r="C72" s="731"/>
      <c r="D72" s="731"/>
      <c r="E72" s="731"/>
      <c r="F72" s="731"/>
      <c r="G72" s="732"/>
      <c r="H72" s="730" t="s">
        <v>535</v>
      </c>
      <c r="I72" s="731"/>
      <c r="J72" s="731"/>
      <c r="K72" s="731"/>
      <c r="L72" s="732"/>
    </row>
    <row r="73" spans="2:12" x14ac:dyDescent="0.25">
      <c r="B73" s="730"/>
      <c r="C73" s="731"/>
      <c r="D73" s="731"/>
      <c r="E73" s="731"/>
      <c r="F73" s="731"/>
      <c r="G73" s="732"/>
      <c r="H73" s="730"/>
      <c r="I73" s="731"/>
      <c r="J73" s="731"/>
      <c r="K73" s="731"/>
      <c r="L73" s="732"/>
    </row>
    <row r="74" spans="2:12" x14ac:dyDescent="0.25">
      <c r="B74" s="730"/>
      <c r="C74" s="731"/>
      <c r="D74" s="731"/>
      <c r="E74" s="731"/>
      <c r="F74" s="731"/>
      <c r="G74" s="732"/>
      <c r="H74" s="730"/>
      <c r="I74" s="731"/>
      <c r="J74" s="731"/>
      <c r="K74" s="731"/>
      <c r="L74" s="732"/>
    </row>
    <row r="75" spans="2:12" x14ac:dyDescent="0.25">
      <c r="B75" s="730"/>
      <c r="C75" s="731"/>
      <c r="D75" s="731"/>
      <c r="E75" s="731"/>
      <c r="F75" s="731"/>
      <c r="G75" s="732"/>
      <c r="H75" s="730"/>
      <c r="I75" s="731"/>
      <c r="J75" s="731"/>
      <c r="K75" s="731"/>
      <c r="L75" s="732"/>
    </row>
    <row r="76" spans="2:12" x14ac:dyDescent="0.25">
      <c r="B76" s="730"/>
      <c r="C76" s="731"/>
      <c r="D76" s="731"/>
      <c r="E76" s="731"/>
      <c r="F76" s="731"/>
      <c r="G76" s="732"/>
      <c r="H76" s="730"/>
      <c r="I76" s="731"/>
      <c r="J76" s="731"/>
      <c r="K76" s="731"/>
      <c r="L76" s="732"/>
    </row>
    <row r="77" spans="2:12" x14ac:dyDescent="0.25">
      <c r="B77" s="730"/>
      <c r="C77" s="731"/>
      <c r="D77" s="731"/>
      <c r="E77" s="731"/>
      <c r="F77" s="731"/>
      <c r="G77" s="732"/>
      <c r="H77" s="730"/>
      <c r="I77" s="731"/>
      <c r="J77" s="731"/>
      <c r="K77" s="731"/>
      <c r="L77" s="732"/>
    </row>
    <row r="78" spans="2:12" x14ac:dyDescent="0.25">
      <c r="B78" s="730"/>
      <c r="C78" s="731"/>
      <c r="D78" s="731"/>
      <c r="E78" s="731"/>
      <c r="F78" s="731"/>
      <c r="G78" s="732"/>
      <c r="H78" s="730"/>
      <c r="I78" s="731"/>
      <c r="J78" s="731"/>
      <c r="K78" s="731"/>
      <c r="L78" s="732"/>
    </row>
    <row r="79" spans="2:12" x14ac:dyDescent="0.25">
      <c r="B79" s="730"/>
      <c r="C79" s="731"/>
      <c r="D79" s="731"/>
      <c r="E79" s="731"/>
      <c r="F79" s="731"/>
      <c r="G79" s="732"/>
      <c r="H79" s="730"/>
      <c r="I79" s="731"/>
      <c r="J79" s="731"/>
      <c r="K79" s="731"/>
      <c r="L79" s="732"/>
    </row>
    <row r="80" spans="2:12" x14ac:dyDescent="0.25">
      <c r="B80" s="730"/>
      <c r="C80" s="731"/>
      <c r="D80" s="731"/>
      <c r="E80" s="731"/>
      <c r="F80" s="731"/>
      <c r="G80" s="732"/>
      <c r="H80" s="730"/>
      <c r="I80" s="731"/>
      <c r="J80" s="731"/>
      <c r="K80" s="731"/>
      <c r="L80" s="732"/>
    </row>
    <row r="81" spans="2:12" x14ac:dyDescent="0.25">
      <c r="B81" s="730"/>
      <c r="C81" s="731"/>
      <c r="D81" s="731"/>
      <c r="E81" s="731"/>
      <c r="F81" s="731"/>
      <c r="G81" s="732"/>
      <c r="H81" s="730"/>
      <c r="I81" s="731"/>
      <c r="J81" s="731"/>
      <c r="K81" s="731"/>
      <c r="L81" s="732"/>
    </row>
    <row r="82" spans="2:12" x14ac:dyDescent="0.25">
      <c r="B82" s="730"/>
      <c r="C82" s="731"/>
      <c r="D82" s="731"/>
      <c r="E82" s="731"/>
      <c r="F82" s="731"/>
      <c r="G82" s="732"/>
      <c r="H82" s="730"/>
      <c r="I82" s="731"/>
      <c r="J82" s="731"/>
      <c r="K82" s="731"/>
      <c r="L82" s="732"/>
    </row>
    <row r="83" spans="2:12" x14ac:dyDescent="0.25">
      <c r="B83" s="730"/>
      <c r="C83" s="731"/>
      <c r="D83" s="731"/>
      <c r="E83" s="731"/>
      <c r="F83" s="731"/>
      <c r="G83" s="732"/>
      <c r="H83" s="730"/>
      <c r="I83" s="731"/>
      <c r="J83" s="731"/>
      <c r="K83" s="731"/>
      <c r="L83" s="732"/>
    </row>
    <row r="84" spans="2:12" x14ac:dyDescent="0.25">
      <c r="B84" s="730"/>
      <c r="C84" s="731"/>
      <c r="D84" s="731"/>
      <c r="E84" s="731"/>
      <c r="F84" s="731"/>
      <c r="G84" s="732"/>
      <c r="H84" s="730"/>
      <c r="I84" s="731"/>
      <c r="J84" s="731"/>
      <c r="K84" s="731"/>
      <c r="L84" s="732"/>
    </row>
    <row r="85" spans="2:12" x14ac:dyDescent="0.25">
      <c r="B85" s="730"/>
      <c r="C85" s="731"/>
      <c r="D85" s="731"/>
      <c r="E85" s="731"/>
      <c r="F85" s="731"/>
      <c r="G85" s="732"/>
      <c r="H85" s="730"/>
      <c r="I85" s="731"/>
      <c r="J85" s="731"/>
      <c r="K85" s="731"/>
      <c r="L85" s="732"/>
    </row>
    <row r="86" spans="2:12" x14ac:dyDescent="0.25">
      <c r="B86" s="907">
        <v>9</v>
      </c>
      <c r="C86" s="908"/>
      <c r="D86" s="908"/>
      <c r="E86" s="908"/>
      <c r="F86" s="908"/>
      <c r="G86" s="909"/>
      <c r="H86" s="872">
        <v>10</v>
      </c>
      <c r="I86" s="873"/>
      <c r="J86" s="873"/>
      <c r="K86" s="873"/>
      <c r="L86" s="874"/>
    </row>
    <row r="87" spans="2:12" ht="15.75" thickBot="1" x14ac:dyDescent="0.3">
      <c r="B87" s="910"/>
      <c r="C87" s="911"/>
      <c r="D87" s="911"/>
      <c r="E87" s="911"/>
      <c r="F87" s="911"/>
      <c r="G87" s="912"/>
      <c r="H87" s="875"/>
      <c r="I87" s="876"/>
      <c r="J87" s="876"/>
      <c r="K87" s="876"/>
      <c r="L87" s="877"/>
    </row>
    <row r="88" spans="2:12" x14ac:dyDescent="0.25">
      <c r="B88" s="730" t="s">
        <v>534</v>
      </c>
      <c r="C88" s="731"/>
      <c r="D88" s="731"/>
      <c r="E88" s="731"/>
      <c r="F88" s="731"/>
      <c r="G88" s="732"/>
      <c r="H88" s="730" t="s">
        <v>535</v>
      </c>
      <c r="I88" s="731"/>
      <c r="J88" s="731"/>
      <c r="K88" s="731"/>
      <c r="L88" s="732"/>
    </row>
    <row r="89" spans="2:12" x14ac:dyDescent="0.25">
      <c r="B89" s="730"/>
      <c r="C89" s="731"/>
      <c r="D89" s="731"/>
      <c r="E89" s="731"/>
      <c r="F89" s="731"/>
      <c r="G89" s="732"/>
      <c r="H89" s="730"/>
      <c r="I89" s="731"/>
      <c r="J89" s="731"/>
      <c r="K89" s="731"/>
      <c r="L89" s="732"/>
    </row>
    <row r="90" spans="2:12" x14ac:dyDescent="0.25">
      <c r="B90" s="730"/>
      <c r="C90" s="731"/>
      <c r="D90" s="731"/>
      <c r="E90" s="731"/>
      <c r="F90" s="731"/>
      <c r="G90" s="732"/>
      <c r="H90" s="730"/>
      <c r="I90" s="731"/>
      <c r="J90" s="731"/>
      <c r="K90" s="731"/>
      <c r="L90" s="732"/>
    </row>
    <row r="91" spans="2:12" x14ac:dyDescent="0.25">
      <c r="B91" s="730"/>
      <c r="C91" s="731"/>
      <c r="D91" s="731"/>
      <c r="E91" s="731"/>
      <c r="F91" s="731"/>
      <c r="G91" s="732"/>
      <c r="H91" s="730"/>
      <c r="I91" s="731"/>
      <c r="J91" s="731"/>
      <c r="K91" s="731"/>
      <c r="L91" s="732"/>
    </row>
    <row r="92" spans="2:12" x14ac:dyDescent="0.25">
      <c r="B92" s="730"/>
      <c r="C92" s="731"/>
      <c r="D92" s="731"/>
      <c r="E92" s="731"/>
      <c r="F92" s="731"/>
      <c r="G92" s="732"/>
      <c r="H92" s="730"/>
      <c r="I92" s="731"/>
      <c r="J92" s="731"/>
      <c r="K92" s="731"/>
      <c r="L92" s="732"/>
    </row>
    <row r="93" spans="2:12" x14ac:dyDescent="0.25">
      <c r="B93" s="730"/>
      <c r="C93" s="731"/>
      <c r="D93" s="731"/>
      <c r="E93" s="731"/>
      <c r="F93" s="731"/>
      <c r="G93" s="732"/>
      <c r="H93" s="730"/>
      <c r="I93" s="731"/>
      <c r="J93" s="731"/>
      <c r="K93" s="731"/>
      <c r="L93" s="732"/>
    </row>
    <row r="94" spans="2:12" x14ac:dyDescent="0.25">
      <c r="B94" s="730"/>
      <c r="C94" s="731"/>
      <c r="D94" s="731"/>
      <c r="E94" s="731"/>
      <c r="F94" s="731"/>
      <c r="G94" s="732"/>
      <c r="H94" s="730"/>
      <c r="I94" s="731"/>
      <c r="J94" s="731"/>
      <c r="K94" s="731"/>
      <c r="L94" s="732"/>
    </row>
    <row r="95" spans="2:12" x14ac:dyDescent="0.25">
      <c r="B95" s="730"/>
      <c r="C95" s="731"/>
      <c r="D95" s="731"/>
      <c r="E95" s="731"/>
      <c r="F95" s="731"/>
      <c r="G95" s="732"/>
      <c r="H95" s="730"/>
      <c r="I95" s="731"/>
      <c r="J95" s="731"/>
      <c r="K95" s="731"/>
      <c r="L95" s="732"/>
    </row>
    <row r="96" spans="2:12" x14ac:dyDescent="0.25">
      <c r="B96" s="730"/>
      <c r="C96" s="731"/>
      <c r="D96" s="731"/>
      <c r="E96" s="731"/>
      <c r="F96" s="731"/>
      <c r="G96" s="732"/>
      <c r="H96" s="730"/>
      <c r="I96" s="731"/>
      <c r="J96" s="731"/>
      <c r="K96" s="731"/>
      <c r="L96" s="732"/>
    </row>
    <row r="97" spans="2:12" x14ac:dyDescent="0.25">
      <c r="B97" s="730"/>
      <c r="C97" s="731"/>
      <c r="D97" s="731"/>
      <c r="E97" s="731"/>
      <c r="F97" s="731"/>
      <c r="G97" s="732"/>
      <c r="H97" s="730"/>
      <c r="I97" s="731"/>
      <c r="J97" s="731"/>
      <c r="K97" s="731"/>
      <c r="L97" s="732"/>
    </row>
    <row r="98" spans="2:12" x14ac:dyDescent="0.25">
      <c r="B98" s="730"/>
      <c r="C98" s="731"/>
      <c r="D98" s="731"/>
      <c r="E98" s="731"/>
      <c r="F98" s="731"/>
      <c r="G98" s="732"/>
      <c r="H98" s="730"/>
      <c r="I98" s="731"/>
      <c r="J98" s="731"/>
      <c r="K98" s="731"/>
      <c r="L98" s="732"/>
    </row>
    <row r="99" spans="2:12" x14ac:dyDescent="0.25">
      <c r="B99" s="730"/>
      <c r="C99" s="731"/>
      <c r="D99" s="731"/>
      <c r="E99" s="731"/>
      <c r="F99" s="731"/>
      <c r="G99" s="732"/>
      <c r="H99" s="730"/>
      <c r="I99" s="731"/>
      <c r="J99" s="731"/>
      <c r="K99" s="731"/>
      <c r="L99" s="732"/>
    </row>
    <row r="100" spans="2:12" x14ac:dyDescent="0.25">
      <c r="B100" s="730"/>
      <c r="C100" s="731"/>
      <c r="D100" s="731"/>
      <c r="E100" s="731"/>
      <c r="F100" s="731"/>
      <c r="G100" s="732"/>
      <c r="H100" s="730"/>
      <c r="I100" s="731"/>
      <c r="J100" s="731"/>
      <c r="K100" s="731"/>
      <c r="L100" s="732"/>
    </row>
    <row r="101" spans="2:12" x14ac:dyDescent="0.25">
      <c r="B101" s="730"/>
      <c r="C101" s="731"/>
      <c r="D101" s="731"/>
      <c r="E101" s="731"/>
      <c r="F101" s="731"/>
      <c r="G101" s="732"/>
      <c r="H101" s="730"/>
      <c r="I101" s="731"/>
      <c r="J101" s="731"/>
      <c r="K101" s="731"/>
      <c r="L101" s="732"/>
    </row>
    <row r="102" spans="2:12" x14ac:dyDescent="0.25">
      <c r="B102" s="907">
        <v>11</v>
      </c>
      <c r="C102" s="908"/>
      <c r="D102" s="908"/>
      <c r="E102" s="908"/>
      <c r="F102" s="908"/>
      <c r="G102" s="909"/>
      <c r="H102" s="872">
        <v>12</v>
      </c>
      <c r="I102" s="873"/>
      <c r="J102" s="873"/>
      <c r="K102" s="873"/>
      <c r="L102" s="874"/>
    </row>
    <row r="103" spans="2:12" ht="15.75" thickBot="1" x14ac:dyDescent="0.3">
      <c r="B103" s="910"/>
      <c r="C103" s="911"/>
      <c r="D103" s="911"/>
      <c r="E103" s="911"/>
      <c r="F103" s="911"/>
      <c r="G103" s="912"/>
      <c r="H103" s="875"/>
      <c r="I103" s="876"/>
      <c r="J103" s="876"/>
      <c r="K103" s="876"/>
      <c r="L103" s="877"/>
    </row>
    <row r="104" spans="2:12" ht="95.25" customHeight="1" thickBot="1" x14ac:dyDescent="0.3">
      <c r="B104" s="898" t="s">
        <v>1264</v>
      </c>
      <c r="C104" s="896"/>
      <c r="D104" s="896"/>
      <c r="E104" s="896"/>
      <c r="F104" s="896"/>
      <c r="G104" s="896"/>
      <c r="H104" s="896"/>
      <c r="I104" s="896"/>
      <c r="J104" s="896"/>
      <c r="K104" s="896"/>
      <c r="L104" s="897"/>
    </row>
    <row r="105" spans="2:12" x14ac:dyDescent="0.25">
      <c r="B105" s="730" t="s">
        <v>534</v>
      </c>
      <c r="C105" s="731"/>
      <c r="D105" s="731"/>
      <c r="E105" s="731"/>
      <c r="F105" s="731"/>
      <c r="G105" s="732"/>
      <c r="H105" s="730" t="s">
        <v>535</v>
      </c>
      <c r="I105" s="731"/>
      <c r="J105" s="731"/>
      <c r="K105" s="731"/>
      <c r="L105" s="732"/>
    </row>
    <row r="106" spans="2:12" x14ac:dyDescent="0.25">
      <c r="B106" s="730"/>
      <c r="C106" s="731"/>
      <c r="D106" s="731"/>
      <c r="E106" s="731"/>
      <c r="F106" s="731"/>
      <c r="G106" s="732"/>
      <c r="H106" s="730"/>
      <c r="I106" s="731"/>
      <c r="J106" s="731"/>
      <c r="K106" s="731"/>
      <c r="L106" s="732"/>
    </row>
    <row r="107" spans="2:12" x14ac:dyDescent="0.25">
      <c r="B107" s="730"/>
      <c r="C107" s="731"/>
      <c r="D107" s="731"/>
      <c r="E107" s="731"/>
      <c r="F107" s="731"/>
      <c r="G107" s="732"/>
      <c r="H107" s="730"/>
      <c r="I107" s="731"/>
      <c r="J107" s="731"/>
      <c r="K107" s="731"/>
      <c r="L107" s="732"/>
    </row>
    <row r="108" spans="2:12" x14ac:dyDescent="0.25">
      <c r="B108" s="730"/>
      <c r="C108" s="731"/>
      <c r="D108" s="731"/>
      <c r="E108" s="731"/>
      <c r="F108" s="731"/>
      <c r="G108" s="732"/>
      <c r="H108" s="730"/>
      <c r="I108" s="731"/>
      <c r="J108" s="731"/>
      <c r="K108" s="731"/>
      <c r="L108" s="732"/>
    </row>
    <row r="109" spans="2:12" x14ac:dyDescent="0.25">
      <c r="B109" s="730"/>
      <c r="C109" s="731"/>
      <c r="D109" s="731"/>
      <c r="E109" s="731"/>
      <c r="F109" s="731"/>
      <c r="G109" s="732"/>
      <c r="H109" s="730"/>
      <c r="I109" s="731"/>
      <c r="J109" s="731"/>
      <c r="K109" s="731"/>
      <c r="L109" s="732"/>
    </row>
    <row r="110" spans="2:12" x14ac:dyDescent="0.25">
      <c r="B110" s="730"/>
      <c r="C110" s="731"/>
      <c r="D110" s="731"/>
      <c r="E110" s="731"/>
      <c r="F110" s="731"/>
      <c r="G110" s="732"/>
      <c r="H110" s="730"/>
      <c r="I110" s="731"/>
      <c r="J110" s="731"/>
      <c r="K110" s="731"/>
      <c r="L110" s="732"/>
    </row>
    <row r="111" spans="2:12" x14ac:dyDescent="0.25">
      <c r="B111" s="730"/>
      <c r="C111" s="731"/>
      <c r="D111" s="731"/>
      <c r="E111" s="731"/>
      <c r="F111" s="731"/>
      <c r="G111" s="732"/>
      <c r="H111" s="730"/>
      <c r="I111" s="731"/>
      <c r="J111" s="731"/>
      <c r="K111" s="731"/>
      <c r="L111" s="732"/>
    </row>
    <row r="112" spans="2:12" x14ac:dyDescent="0.25">
      <c r="B112" s="730"/>
      <c r="C112" s="731"/>
      <c r="D112" s="731"/>
      <c r="E112" s="731"/>
      <c r="F112" s="731"/>
      <c r="G112" s="732"/>
      <c r="H112" s="730"/>
      <c r="I112" s="731"/>
      <c r="J112" s="731"/>
      <c r="K112" s="731"/>
      <c r="L112" s="732"/>
    </row>
    <row r="113" spans="2:12" x14ac:dyDescent="0.25">
      <c r="B113" s="730"/>
      <c r="C113" s="731"/>
      <c r="D113" s="731"/>
      <c r="E113" s="731"/>
      <c r="F113" s="731"/>
      <c r="G113" s="732"/>
      <c r="H113" s="730"/>
      <c r="I113" s="731"/>
      <c r="J113" s="731"/>
      <c r="K113" s="731"/>
      <c r="L113" s="732"/>
    </row>
    <row r="114" spans="2:12" x14ac:dyDescent="0.25">
      <c r="B114" s="730"/>
      <c r="C114" s="731"/>
      <c r="D114" s="731"/>
      <c r="E114" s="731"/>
      <c r="F114" s="731"/>
      <c r="G114" s="732"/>
      <c r="H114" s="730"/>
      <c r="I114" s="731"/>
      <c r="J114" s="731"/>
      <c r="K114" s="731"/>
      <c r="L114" s="732"/>
    </row>
    <row r="115" spans="2:12" x14ac:dyDescent="0.25">
      <c r="B115" s="730"/>
      <c r="C115" s="731"/>
      <c r="D115" s="731"/>
      <c r="E115" s="731"/>
      <c r="F115" s="731"/>
      <c r="G115" s="732"/>
      <c r="H115" s="730"/>
      <c r="I115" s="731"/>
      <c r="J115" s="731"/>
      <c r="K115" s="731"/>
      <c r="L115" s="732"/>
    </row>
    <row r="116" spans="2:12" x14ac:dyDescent="0.25">
      <c r="B116" s="730"/>
      <c r="C116" s="731"/>
      <c r="D116" s="731"/>
      <c r="E116" s="731"/>
      <c r="F116" s="731"/>
      <c r="G116" s="732"/>
      <c r="H116" s="730"/>
      <c r="I116" s="731"/>
      <c r="J116" s="731"/>
      <c r="K116" s="731"/>
      <c r="L116" s="732"/>
    </row>
    <row r="117" spans="2:12" x14ac:dyDescent="0.25">
      <c r="B117" s="730"/>
      <c r="C117" s="731"/>
      <c r="D117" s="731"/>
      <c r="E117" s="731"/>
      <c r="F117" s="731"/>
      <c r="G117" s="732"/>
      <c r="H117" s="730"/>
      <c r="I117" s="731"/>
      <c r="J117" s="731"/>
      <c r="K117" s="731"/>
      <c r="L117" s="732"/>
    </row>
    <row r="118" spans="2:12" x14ac:dyDescent="0.25">
      <c r="B118" s="730"/>
      <c r="C118" s="731"/>
      <c r="D118" s="731"/>
      <c r="E118" s="731"/>
      <c r="F118" s="731"/>
      <c r="G118" s="732"/>
      <c r="H118" s="730"/>
      <c r="I118" s="731"/>
      <c r="J118" s="731"/>
      <c r="K118" s="731"/>
      <c r="L118" s="732"/>
    </row>
    <row r="119" spans="2:12" x14ac:dyDescent="0.25">
      <c r="B119" s="907">
        <v>13</v>
      </c>
      <c r="C119" s="908"/>
      <c r="D119" s="908"/>
      <c r="E119" s="908"/>
      <c r="F119" s="908"/>
      <c r="G119" s="909"/>
      <c r="H119" s="872">
        <v>14</v>
      </c>
      <c r="I119" s="873"/>
      <c r="J119" s="873"/>
      <c r="K119" s="873"/>
      <c r="L119" s="874"/>
    </row>
    <row r="120" spans="2:12" ht="15.75" thickBot="1" x14ac:dyDescent="0.3">
      <c r="B120" s="910"/>
      <c r="C120" s="911"/>
      <c r="D120" s="911"/>
      <c r="E120" s="911"/>
      <c r="F120" s="911"/>
      <c r="G120" s="912"/>
      <c r="H120" s="875"/>
      <c r="I120" s="876"/>
      <c r="J120" s="876"/>
      <c r="K120" s="876"/>
      <c r="L120" s="877"/>
    </row>
    <row r="121" spans="2:12" ht="45.75" customHeight="1" thickBot="1" x14ac:dyDescent="0.3">
      <c r="B121" s="898" t="s">
        <v>1265</v>
      </c>
      <c r="C121" s="896"/>
      <c r="D121" s="896"/>
      <c r="E121" s="896"/>
      <c r="F121" s="896"/>
      <c r="G121" s="896"/>
      <c r="H121" s="896"/>
      <c r="I121" s="896"/>
      <c r="J121" s="896"/>
      <c r="K121" s="896"/>
      <c r="L121" s="897"/>
    </row>
    <row r="122" spans="2:12" x14ac:dyDescent="0.25">
      <c r="B122" s="730" t="s">
        <v>534</v>
      </c>
      <c r="C122" s="731"/>
      <c r="D122" s="731"/>
      <c r="E122" s="731"/>
      <c r="F122" s="731"/>
      <c r="G122" s="732"/>
      <c r="H122" s="730" t="s">
        <v>535</v>
      </c>
      <c r="I122" s="731"/>
      <c r="J122" s="731"/>
      <c r="K122" s="731"/>
      <c r="L122" s="732"/>
    </row>
    <row r="123" spans="2:12" x14ac:dyDescent="0.25">
      <c r="B123" s="730"/>
      <c r="C123" s="731"/>
      <c r="D123" s="731"/>
      <c r="E123" s="731"/>
      <c r="F123" s="731"/>
      <c r="G123" s="732"/>
      <c r="H123" s="730"/>
      <c r="I123" s="731"/>
      <c r="J123" s="731"/>
      <c r="K123" s="731"/>
      <c r="L123" s="732"/>
    </row>
    <row r="124" spans="2:12" x14ac:dyDescent="0.25">
      <c r="B124" s="730"/>
      <c r="C124" s="731"/>
      <c r="D124" s="731"/>
      <c r="E124" s="731"/>
      <c r="F124" s="731"/>
      <c r="G124" s="732"/>
      <c r="H124" s="730"/>
      <c r="I124" s="731"/>
      <c r="J124" s="731"/>
      <c r="K124" s="731"/>
      <c r="L124" s="732"/>
    </row>
    <row r="125" spans="2:12" x14ac:dyDescent="0.25">
      <c r="B125" s="730"/>
      <c r="C125" s="731"/>
      <c r="D125" s="731"/>
      <c r="E125" s="731"/>
      <c r="F125" s="731"/>
      <c r="G125" s="732"/>
      <c r="H125" s="730"/>
      <c r="I125" s="731"/>
      <c r="J125" s="731"/>
      <c r="K125" s="731"/>
      <c r="L125" s="732"/>
    </row>
    <row r="126" spans="2:12" x14ac:dyDescent="0.25">
      <c r="B126" s="730"/>
      <c r="C126" s="731"/>
      <c r="D126" s="731"/>
      <c r="E126" s="731"/>
      <c r="F126" s="731"/>
      <c r="G126" s="732"/>
      <c r="H126" s="730"/>
      <c r="I126" s="731"/>
      <c r="J126" s="731"/>
      <c r="K126" s="731"/>
      <c r="L126" s="732"/>
    </row>
    <row r="127" spans="2:12" x14ac:dyDescent="0.25">
      <c r="B127" s="730"/>
      <c r="C127" s="731"/>
      <c r="D127" s="731"/>
      <c r="E127" s="731"/>
      <c r="F127" s="731"/>
      <c r="G127" s="732"/>
      <c r="H127" s="730"/>
      <c r="I127" s="731"/>
      <c r="J127" s="731"/>
      <c r="K127" s="731"/>
      <c r="L127" s="732"/>
    </row>
    <row r="128" spans="2:12" x14ac:dyDescent="0.25">
      <c r="B128" s="730"/>
      <c r="C128" s="731"/>
      <c r="D128" s="731"/>
      <c r="E128" s="731"/>
      <c r="F128" s="731"/>
      <c r="G128" s="732"/>
      <c r="H128" s="730"/>
      <c r="I128" s="731"/>
      <c r="J128" s="731"/>
      <c r="K128" s="731"/>
      <c r="L128" s="732"/>
    </row>
    <row r="129" spans="2:12" x14ac:dyDescent="0.25">
      <c r="B129" s="730"/>
      <c r="C129" s="731"/>
      <c r="D129" s="731"/>
      <c r="E129" s="731"/>
      <c r="F129" s="731"/>
      <c r="G129" s="732"/>
      <c r="H129" s="730"/>
      <c r="I129" s="731"/>
      <c r="J129" s="731"/>
      <c r="K129" s="731"/>
      <c r="L129" s="732"/>
    </row>
    <row r="130" spans="2:12" x14ac:dyDescent="0.25">
      <c r="B130" s="730"/>
      <c r="C130" s="731"/>
      <c r="D130" s="731"/>
      <c r="E130" s="731"/>
      <c r="F130" s="731"/>
      <c r="G130" s="732"/>
      <c r="H130" s="730"/>
      <c r="I130" s="731"/>
      <c r="J130" s="731"/>
      <c r="K130" s="731"/>
      <c r="L130" s="732"/>
    </row>
    <row r="131" spans="2:12" x14ac:dyDescent="0.25">
      <c r="B131" s="730"/>
      <c r="C131" s="731"/>
      <c r="D131" s="731"/>
      <c r="E131" s="731"/>
      <c r="F131" s="731"/>
      <c r="G131" s="732"/>
      <c r="H131" s="730"/>
      <c r="I131" s="731"/>
      <c r="J131" s="731"/>
      <c r="K131" s="731"/>
      <c r="L131" s="732"/>
    </row>
    <row r="132" spans="2:12" x14ac:dyDescent="0.25">
      <c r="B132" s="730"/>
      <c r="C132" s="731"/>
      <c r="D132" s="731"/>
      <c r="E132" s="731"/>
      <c r="F132" s="731"/>
      <c r="G132" s="732"/>
      <c r="H132" s="730"/>
      <c r="I132" s="731"/>
      <c r="J132" s="731"/>
      <c r="K132" s="731"/>
      <c r="L132" s="732"/>
    </row>
    <row r="133" spans="2:12" x14ac:dyDescent="0.25">
      <c r="B133" s="730"/>
      <c r="C133" s="731"/>
      <c r="D133" s="731"/>
      <c r="E133" s="731"/>
      <c r="F133" s="731"/>
      <c r="G133" s="732"/>
      <c r="H133" s="730"/>
      <c r="I133" s="731"/>
      <c r="J133" s="731"/>
      <c r="K133" s="731"/>
      <c r="L133" s="732"/>
    </row>
    <row r="134" spans="2:12" x14ac:dyDescent="0.25">
      <c r="B134" s="730"/>
      <c r="C134" s="731"/>
      <c r="D134" s="731"/>
      <c r="E134" s="731"/>
      <c r="F134" s="731"/>
      <c r="G134" s="732"/>
      <c r="H134" s="730"/>
      <c r="I134" s="731"/>
      <c r="J134" s="731"/>
      <c r="K134" s="731"/>
      <c r="L134" s="732"/>
    </row>
    <row r="135" spans="2:12" x14ac:dyDescent="0.25">
      <c r="B135" s="730"/>
      <c r="C135" s="731"/>
      <c r="D135" s="731"/>
      <c r="E135" s="731"/>
      <c r="F135" s="731"/>
      <c r="G135" s="732"/>
      <c r="H135" s="730"/>
      <c r="I135" s="731"/>
      <c r="J135" s="731"/>
      <c r="K135" s="731"/>
      <c r="L135" s="732"/>
    </row>
    <row r="136" spans="2:12" x14ac:dyDescent="0.25">
      <c r="B136" s="907">
        <v>15</v>
      </c>
      <c r="C136" s="908"/>
      <c r="D136" s="908"/>
      <c r="E136" s="908"/>
      <c r="F136" s="908"/>
      <c r="G136" s="909"/>
      <c r="H136" s="872">
        <v>16</v>
      </c>
      <c r="I136" s="873"/>
      <c r="J136" s="873"/>
      <c r="K136" s="873"/>
      <c r="L136" s="874"/>
    </row>
    <row r="137" spans="2:12" ht="15.75" thickBot="1" x14ac:dyDescent="0.3">
      <c r="B137" s="910"/>
      <c r="C137" s="911"/>
      <c r="D137" s="911"/>
      <c r="E137" s="911"/>
      <c r="F137" s="911"/>
      <c r="G137" s="912"/>
      <c r="H137" s="875"/>
      <c r="I137" s="876"/>
      <c r="J137" s="876"/>
      <c r="K137" s="876"/>
      <c r="L137" s="877"/>
    </row>
    <row r="138" spans="2:12" ht="15" customHeight="1" x14ac:dyDescent="0.25">
      <c r="B138" s="730" t="s">
        <v>534</v>
      </c>
      <c r="C138" s="731"/>
      <c r="D138" s="731"/>
      <c r="E138" s="731"/>
      <c r="F138" s="731"/>
      <c r="G138" s="732"/>
      <c r="H138" s="745" t="s">
        <v>535</v>
      </c>
      <c r="I138" s="746"/>
      <c r="J138" s="746"/>
      <c r="K138" s="746"/>
      <c r="L138" s="747"/>
    </row>
    <row r="139" spans="2:12" ht="15" customHeight="1" x14ac:dyDescent="0.25">
      <c r="B139" s="730"/>
      <c r="C139" s="731"/>
      <c r="D139" s="731"/>
      <c r="E139" s="731"/>
      <c r="F139" s="731"/>
      <c r="G139" s="732"/>
      <c r="H139" s="730"/>
      <c r="I139" s="731"/>
      <c r="J139" s="731"/>
      <c r="K139" s="731"/>
      <c r="L139" s="732"/>
    </row>
    <row r="140" spans="2:12" ht="15" customHeight="1" x14ac:dyDescent="0.25">
      <c r="B140" s="730"/>
      <c r="C140" s="731"/>
      <c r="D140" s="731"/>
      <c r="E140" s="731"/>
      <c r="F140" s="731"/>
      <c r="G140" s="732"/>
      <c r="H140" s="730"/>
      <c r="I140" s="731"/>
      <c r="J140" s="731"/>
      <c r="K140" s="731"/>
      <c r="L140" s="732"/>
    </row>
    <row r="141" spans="2:12" ht="15" customHeight="1" x14ac:dyDescent="0.25">
      <c r="B141" s="730"/>
      <c r="C141" s="731"/>
      <c r="D141" s="731"/>
      <c r="E141" s="731"/>
      <c r="F141" s="731"/>
      <c r="G141" s="732"/>
      <c r="H141" s="730"/>
      <c r="I141" s="731"/>
      <c r="J141" s="731"/>
      <c r="K141" s="731"/>
      <c r="L141" s="732"/>
    </row>
    <row r="142" spans="2:12" ht="15" customHeight="1" x14ac:dyDescent="0.25">
      <c r="B142" s="730"/>
      <c r="C142" s="731"/>
      <c r="D142" s="731"/>
      <c r="E142" s="731"/>
      <c r="F142" s="731"/>
      <c r="G142" s="732"/>
      <c r="H142" s="730"/>
      <c r="I142" s="731"/>
      <c r="J142" s="731"/>
      <c r="K142" s="731"/>
      <c r="L142" s="732"/>
    </row>
    <row r="143" spans="2:12" ht="15" customHeight="1" x14ac:dyDescent="0.25">
      <c r="B143" s="730"/>
      <c r="C143" s="731"/>
      <c r="D143" s="731"/>
      <c r="E143" s="731"/>
      <c r="F143" s="731"/>
      <c r="G143" s="732"/>
      <c r="H143" s="730"/>
      <c r="I143" s="731"/>
      <c r="J143" s="731"/>
      <c r="K143" s="731"/>
      <c r="L143" s="732"/>
    </row>
    <row r="144" spans="2:12" ht="15" customHeight="1" x14ac:dyDescent="0.25">
      <c r="B144" s="730"/>
      <c r="C144" s="731"/>
      <c r="D144" s="731"/>
      <c r="E144" s="731"/>
      <c r="F144" s="731"/>
      <c r="G144" s="732"/>
      <c r="H144" s="730"/>
      <c r="I144" s="731"/>
      <c r="J144" s="731"/>
      <c r="K144" s="731"/>
      <c r="L144" s="732"/>
    </row>
    <row r="145" spans="2:12" ht="15" customHeight="1" x14ac:dyDescent="0.25">
      <c r="B145" s="730"/>
      <c r="C145" s="731"/>
      <c r="D145" s="731"/>
      <c r="E145" s="731"/>
      <c r="F145" s="731"/>
      <c r="G145" s="732"/>
      <c r="H145" s="730"/>
      <c r="I145" s="731"/>
      <c r="J145" s="731"/>
      <c r="K145" s="731"/>
      <c r="L145" s="732"/>
    </row>
    <row r="146" spans="2:12" ht="15" customHeight="1" x14ac:dyDescent="0.25">
      <c r="B146" s="730"/>
      <c r="C146" s="731"/>
      <c r="D146" s="731"/>
      <c r="E146" s="731"/>
      <c r="F146" s="731"/>
      <c r="G146" s="732"/>
      <c r="H146" s="730"/>
      <c r="I146" s="731"/>
      <c r="J146" s="731"/>
      <c r="K146" s="731"/>
      <c r="L146" s="732"/>
    </row>
    <row r="147" spans="2:12" ht="15" customHeight="1" x14ac:dyDescent="0.25">
      <c r="B147" s="730"/>
      <c r="C147" s="731"/>
      <c r="D147" s="731"/>
      <c r="E147" s="731"/>
      <c r="F147" s="731"/>
      <c r="G147" s="732"/>
      <c r="H147" s="730"/>
      <c r="I147" s="731"/>
      <c r="J147" s="731"/>
      <c r="K147" s="731"/>
      <c r="L147" s="732"/>
    </row>
    <row r="148" spans="2:12" ht="15" customHeight="1" x14ac:dyDescent="0.25">
      <c r="B148" s="730"/>
      <c r="C148" s="731"/>
      <c r="D148" s="731"/>
      <c r="E148" s="731"/>
      <c r="F148" s="731"/>
      <c r="G148" s="732"/>
      <c r="H148" s="730"/>
      <c r="I148" s="731"/>
      <c r="J148" s="731"/>
      <c r="K148" s="731"/>
      <c r="L148" s="732"/>
    </row>
    <row r="149" spans="2:12" ht="15" customHeight="1" x14ac:dyDescent="0.25">
      <c r="B149" s="730"/>
      <c r="C149" s="731"/>
      <c r="D149" s="731"/>
      <c r="E149" s="731"/>
      <c r="F149" s="731"/>
      <c r="G149" s="732"/>
      <c r="H149" s="730"/>
      <c r="I149" s="731"/>
      <c r="J149" s="731"/>
      <c r="K149" s="731"/>
      <c r="L149" s="732"/>
    </row>
    <row r="150" spans="2:12" ht="15" customHeight="1" x14ac:dyDescent="0.25">
      <c r="B150" s="730"/>
      <c r="C150" s="731"/>
      <c r="D150" s="731"/>
      <c r="E150" s="731"/>
      <c r="F150" s="731"/>
      <c r="G150" s="732"/>
      <c r="H150" s="730"/>
      <c r="I150" s="731"/>
      <c r="J150" s="731"/>
      <c r="K150" s="731"/>
      <c r="L150" s="732"/>
    </row>
    <row r="151" spans="2:12" ht="15" customHeight="1" x14ac:dyDescent="0.25">
      <c r="B151" s="730"/>
      <c r="C151" s="731"/>
      <c r="D151" s="731"/>
      <c r="E151" s="731"/>
      <c r="F151" s="731"/>
      <c r="G151" s="732"/>
      <c r="H151" s="730"/>
      <c r="I151" s="731"/>
      <c r="J151" s="731"/>
      <c r="K151" s="731"/>
      <c r="L151" s="732"/>
    </row>
    <row r="152" spans="2:12" x14ac:dyDescent="0.25">
      <c r="B152" s="907">
        <v>17</v>
      </c>
      <c r="C152" s="908"/>
      <c r="D152" s="908"/>
      <c r="E152" s="908"/>
      <c r="F152" s="908"/>
      <c r="G152" s="909"/>
      <c r="H152" s="872">
        <v>18</v>
      </c>
      <c r="I152" s="873"/>
      <c r="J152" s="873"/>
      <c r="K152" s="873"/>
      <c r="L152" s="874"/>
    </row>
    <row r="153" spans="2:12" ht="15.75" thickBot="1" x14ac:dyDescent="0.3">
      <c r="B153" s="910"/>
      <c r="C153" s="911"/>
      <c r="D153" s="911"/>
      <c r="E153" s="911"/>
      <c r="F153" s="911"/>
      <c r="G153" s="912"/>
      <c r="H153" s="875"/>
      <c r="I153" s="876"/>
      <c r="J153" s="876"/>
      <c r="K153" s="876"/>
      <c r="L153" s="877"/>
    </row>
    <row r="154" spans="2:12" x14ac:dyDescent="0.25">
      <c r="B154" s="730" t="s">
        <v>534</v>
      </c>
      <c r="C154" s="731"/>
      <c r="D154" s="731"/>
      <c r="E154" s="731"/>
      <c r="F154" s="731"/>
      <c r="G154" s="732"/>
      <c r="H154" s="730" t="s">
        <v>535</v>
      </c>
      <c r="I154" s="731"/>
      <c r="J154" s="731"/>
      <c r="K154" s="731"/>
      <c r="L154" s="732"/>
    </row>
    <row r="155" spans="2:12" x14ac:dyDescent="0.25">
      <c r="B155" s="730"/>
      <c r="C155" s="731"/>
      <c r="D155" s="731"/>
      <c r="E155" s="731"/>
      <c r="F155" s="731"/>
      <c r="G155" s="732"/>
      <c r="H155" s="730"/>
      <c r="I155" s="731"/>
      <c r="J155" s="731"/>
      <c r="K155" s="731"/>
      <c r="L155" s="732"/>
    </row>
    <row r="156" spans="2:12" x14ac:dyDescent="0.25">
      <c r="B156" s="730"/>
      <c r="C156" s="731"/>
      <c r="D156" s="731"/>
      <c r="E156" s="731"/>
      <c r="F156" s="731"/>
      <c r="G156" s="732"/>
      <c r="H156" s="730"/>
      <c r="I156" s="731"/>
      <c r="J156" s="731"/>
      <c r="K156" s="731"/>
      <c r="L156" s="732"/>
    </row>
    <row r="157" spans="2:12" x14ac:dyDescent="0.25">
      <c r="B157" s="730"/>
      <c r="C157" s="731"/>
      <c r="D157" s="731"/>
      <c r="E157" s="731"/>
      <c r="F157" s="731"/>
      <c r="G157" s="732"/>
      <c r="H157" s="730"/>
      <c r="I157" s="731"/>
      <c r="J157" s="731"/>
      <c r="K157" s="731"/>
      <c r="L157" s="732"/>
    </row>
    <row r="158" spans="2:12" x14ac:dyDescent="0.25">
      <c r="B158" s="730"/>
      <c r="C158" s="731"/>
      <c r="D158" s="731"/>
      <c r="E158" s="731"/>
      <c r="F158" s="731"/>
      <c r="G158" s="732"/>
      <c r="H158" s="730"/>
      <c r="I158" s="731"/>
      <c r="J158" s="731"/>
      <c r="K158" s="731"/>
      <c r="L158" s="732"/>
    </row>
    <row r="159" spans="2:12" x14ac:dyDescent="0.25">
      <c r="B159" s="730"/>
      <c r="C159" s="731"/>
      <c r="D159" s="731"/>
      <c r="E159" s="731"/>
      <c r="F159" s="731"/>
      <c r="G159" s="732"/>
      <c r="H159" s="730"/>
      <c r="I159" s="731"/>
      <c r="J159" s="731"/>
      <c r="K159" s="731"/>
      <c r="L159" s="732"/>
    </row>
    <row r="160" spans="2:12" x14ac:dyDescent="0.25">
      <c r="B160" s="730"/>
      <c r="C160" s="731"/>
      <c r="D160" s="731"/>
      <c r="E160" s="731"/>
      <c r="F160" s="731"/>
      <c r="G160" s="732"/>
      <c r="H160" s="730"/>
      <c r="I160" s="731"/>
      <c r="J160" s="731"/>
      <c r="K160" s="731"/>
      <c r="L160" s="732"/>
    </row>
    <row r="161" spans="2:12" x14ac:dyDescent="0.25">
      <c r="B161" s="730"/>
      <c r="C161" s="731"/>
      <c r="D161" s="731"/>
      <c r="E161" s="731"/>
      <c r="F161" s="731"/>
      <c r="G161" s="732"/>
      <c r="H161" s="730"/>
      <c r="I161" s="731"/>
      <c r="J161" s="731"/>
      <c r="K161" s="731"/>
      <c r="L161" s="732"/>
    </row>
    <row r="162" spans="2:12" x14ac:dyDescent="0.25">
      <c r="B162" s="730"/>
      <c r="C162" s="731"/>
      <c r="D162" s="731"/>
      <c r="E162" s="731"/>
      <c r="F162" s="731"/>
      <c r="G162" s="732"/>
      <c r="H162" s="730"/>
      <c r="I162" s="731"/>
      <c r="J162" s="731"/>
      <c r="K162" s="731"/>
      <c r="L162" s="732"/>
    </row>
    <row r="163" spans="2:12" x14ac:dyDescent="0.25">
      <c r="B163" s="730"/>
      <c r="C163" s="731"/>
      <c r="D163" s="731"/>
      <c r="E163" s="731"/>
      <c r="F163" s="731"/>
      <c r="G163" s="732"/>
      <c r="H163" s="730"/>
      <c r="I163" s="731"/>
      <c r="J163" s="731"/>
      <c r="K163" s="731"/>
      <c r="L163" s="732"/>
    </row>
    <row r="164" spans="2:12" x14ac:dyDescent="0.25">
      <c r="B164" s="730"/>
      <c r="C164" s="731"/>
      <c r="D164" s="731"/>
      <c r="E164" s="731"/>
      <c r="F164" s="731"/>
      <c r="G164" s="732"/>
      <c r="H164" s="730"/>
      <c r="I164" s="731"/>
      <c r="J164" s="731"/>
      <c r="K164" s="731"/>
      <c r="L164" s="732"/>
    </row>
    <row r="165" spans="2:12" x14ac:dyDescent="0.25">
      <c r="B165" s="730"/>
      <c r="C165" s="731"/>
      <c r="D165" s="731"/>
      <c r="E165" s="731"/>
      <c r="F165" s="731"/>
      <c r="G165" s="732"/>
      <c r="H165" s="730"/>
      <c r="I165" s="731"/>
      <c r="J165" s="731"/>
      <c r="K165" s="731"/>
      <c r="L165" s="732"/>
    </row>
    <row r="166" spans="2:12" x14ac:dyDescent="0.25">
      <c r="B166" s="730"/>
      <c r="C166" s="731"/>
      <c r="D166" s="731"/>
      <c r="E166" s="731"/>
      <c r="F166" s="731"/>
      <c r="G166" s="732"/>
      <c r="H166" s="730"/>
      <c r="I166" s="731"/>
      <c r="J166" s="731"/>
      <c r="K166" s="731"/>
      <c r="L166" s="732"/>
    </row>
    <row r="167" spans="2:12" x14ac:dyDescent="0.25">
      <c r="B167" s="730"/>
      <c r="C167" s="731"/>
      <c r="D167" s="731"/>
      <c r="E167" s="731"/>
      <c r="F167" s="731"/>
      <c r="G167" s="732"/>
      <c r="H167" s="730"/>
      <c r="I167" s="731"/>
      <c r="J167" s="731"/>
      <c r="K167" s="731"/>
      <c r="L167" s="732"/>
    </row>
    <row r="168" spans="2:12" x14ac:dyDescent="0.25">
      <c r="B168" s="907">
        <v>19</v>
      </c>
      <c r="C168" s="908"/>
      <c r="D168" s="908"/>
      <c r="E168" s="908"/>
      <c r="F168" s="908"/>
      <c r="G168" s="909"/>
      <c r="H168" s="872">
        <v>20</v>
      </c>
      <c r="I168" s="873"/>
      <c r="J168" s="873"/>
      <c r="K168" s="873"/>
      <c r="L168" s="874"/>
    </row>
    <row r="169" spans="2:12" ht="15.75" thickBot="1" x14ac:dyDescent="0.3">
      <c r="B169" s="910"/>
      <c r="C169" s="911"/>
      <c r="D169" s="911"/>
      <c r="E169" s="911"/>
      <c r="F169" s="911"/>
      <c r="G169" s="912"/>
      <c r="H169" s="875"/>
      <c r="I169" s="876"/>
      <c r="J169" s="876"/>
      <c r="K169" s="876"/>
      <c r="L169" s="877"/>
    </row>
    <row r="170" spans="2:12" x14ac:dyDescent="0.25">
      <c r="B170" s="730" t="s">
        <v>534</v>
      </c>
      <c r="C170" s="731"/>
      <c r="D170" s="731"/>
      <c r="E170" s="731"/>
      <c r="F170" s="731"/>
      <c r="G170" s="732"/>
      <c r="H170" s="730" t="s">
        <v>535</v>
      </c>
      <c r="I170" s="731"/>
      <c r="J170" s="731"/>
      <c r="K170" s="731"/>
      <c r="L170" s="732"/>
    </row>
    <row r="171" spans="2:12" x14ac:dyDescent="0.25">
      <c r="B171" s="730"/>
      <c r="C171" s="731"/>
      <c r="D171" s="731"/>
      <c r="E171" s="731"/>
      <c r="F171" s="731"/>
      <c r="G171" s="732"/>
      <c r="H171" s="730"/>
      <c r="I171" s="731"/>
      <c r="J171" s="731"/>
      <c r="K171" s="731"/>
      <c r="L171" s="732"/>
    </row>
    <row r="172" spans="2:12" x14ac:dyDescent="0.25">
      <c r="B172" s="730"/>
      <c r="C172" s="731"/>
      <c r="D172" s="731"/>
      <c r="E172" s="731"/>
      <c r="F172" s="731"/>
      <c r="G172" s="732"/>
      <c r="H172" s="730"/>
      <c r="I172" s="731"/>
      <c r="J172" s="731"/>
      <c r="K172" s="731"/>
      <c r="L172" s="732"/>
    </row>
    <row r="173" spans="2:12" x14ac:dyDescent="0.25">
      <c r="B173" s="730"/>
      <c r="C173" s="731"/>
      <c r="D173" s="731"/>
      <c r="E173" s="731"/>
      <c r="F173" s="731"/>
      <c r="G173" s="732"/>
      <c r="H173" s="730"/>
      <c r="I173" s="731"/>
      <c r="J173" s="731"/>
      <c r="K173" s="731"/>
      <c r="L173" s="732"/>
    </row>
    <row r="174" spans="2:12" x14ac:dyDescent="0.25">
      <c r="B174" s="730"/>
      <c r="C174" s="731"/>
      <c r="D174" s="731"/>
      <c r="E174" s="731"/>
      <c r="F174" s="731"/>
      <c r="G174" s="732"/>
      <c r="H174" s="730"/>
      <c r="I174" s="731"/>
      <c r="J174" s="731"/>
      <c r="K174" s="731"/>
      <c r="L174" s="732"/>
    </row>
    <row r="175" spans="2:12" x14ac:dyDescent="0.25">
      <c r="B175" s="730"/>
      <c r="C175" s="731"/>
      <c r="D175" s="731"/>
      <c r="E175" s="731"/>
      <c r="F175" s="731"/>
      <c r="G175" s="732"/>
      <c r="H175" s="730"/>
      <c r="I175" s="731"/>
      <c r="J175" s="731"/>
      <c r="K175" s="731"/>
      <c r="L175" s="732"/>
    </row>
    <row r="176" spans="2:12" x14ac:dyDescent="0.25">
      <c r="B176" s="730"/>
      <c r="C176" s="731"/>
      <c r="D176" s="731"/>
      <c r="E176" s="731"/>
      <c r="F176" s="731"/>
      <c r="G176" s="732"/>
      <c r="H176" s="730"/>
      <c r="I176" s="731"/>
      <c r="J176" s="731"/>
      <c r="K176" s="731"/>
      <c r="L176" s="732"/>
    </row>
    <row r="177" spans="2:14" x14ac:dyDescent="0.25">
      <c r="B177" s="730"/>
      <c r="C177" s="731"/>
      <c r="D177" s="731"/>
      <c r="E177" s="731"/>
      <c r="F177" s="731"/>
      <c r="G177" s="732"/>
      <c r="H177" s="730"/>
      <c r="I177" s="731"/>
      <c r="J177" s="731"/>
      <c r="K177" s="731"/>
      <c r="L177" s="732"/>
    </row>
    <row r="178" spans="2:14" x14ac:dyDescent="0.25">
      <c r="B178" s="730"/>
      <c r="C178" s="731"/>
      <c r="D178" s="731"/>
      <c r="E178" s="731"/>
      <c r="F178" s="731"/>
      <c r="G178" s="732"/>
      <c r="H178" s="730"/>
      <c r="I178" s="731"/>
      <c r="J178" s="731"/>
      <c r="K178" s="731"/>
      <c r="L178" s="732"/>
    </row>
    <row r="179" spans="2:14" x14ac:dyDescent="0.25">
      <c r="B179" s="730"/>
      <c r="C179" s="731"/>
      <c r="D179" s="731"/>
      <c r="E179" s="731"/>
      <c r="F179" s="731"/>
      <c r="G179" s="732"/>
      <c r="H179" s="730"/>
      <c r="I179" s="731"/>
      <c r="J179" s="731"/>
      <c r="K179" s="731"/>
      <c r="L179" s="732"/>
    </row>
    <row r="180" spans="2:14" x14ac:dyDescent="0.25">
      <c r="B180" s="730"/>
      <c r="C180" s="731"/>
      <c r="D180" s="731"/>
      <c r="E180" s="731"/>
      <c r="F180" s="731"/>
      <c r="G180" s="732"/>
      <c r="H180" s="730"/>
      <c r="I180" s="731"/>
      <c r="J180" s="731"/>
      <c r="K180" s="731"/>
      <c r="L180" s="732"/>
    </row>
    <row r="181" spans="2:14" x14ac:dyDescent="0.25">
      <c r="B181" s="730"/>
      <c r="C181" s="731"/>
      <c r="D181" s="731"/>
      <c r="E181" s="731"/>
      <c r="F181" s="731"/>
      <c r="G181" s="732"/>
      <c r="H181" s="730"/>
      <c r="I181" s="731"/>
      <c r="J181" s="731"/>
      <c r="K181" s="731"/>
      <c r="L181" s="732"/>
    </row>
    <row r="182" spans="2:14" x14ac:dyDescent="0.25">
      <c r="B182" s="730"/>
      <c r="C182" s="731"/>
      <c r="D182" s="731"/>
      <c r="E182" s="731"/>
      <c r="F182" s="731"/>
      <c r="G182" s="732"/>
      <c r="H182" s="730"/>
      <c r="I182" s="731"/>
      <c r="J182" s="731"/>
      <c r="K182" s="731"/>
      <c r="L182" s="732"/>
    </row>
    <row r="183" spans="2:14" x14ac:dyDescent="0.25">
      <c r="B183" s="730"/>
      <c r="C183" s="731"/>
      <c r="D183" s="731"/>
      <c r="E183" s="731"/>
      <c r="F183" s="731"/>
      <c r="G183" s="732"/>
      <c r="H183" s="730"/>
      <c r="I183" s="731"/>
      <c r="J183" s="731"/>
      <c r="K183" s="731"/>
      <c r="L183" s="732"/>
    </row>
    <row r="184" spans="2:14" x14ac:dyDescent="0.25">
      <c r="B184" s="907">
        <v>21</v>
      </c>
      <c r="C184" s="908"/>
      <c r="D184" s="908"/>
      <c r="E184" s="908"/>
      <c r="F184" s="908"/>
      <c r="G184" s="909"/>
      <c r="H184" s="872">
        <v>22</v>
      </c>
      <c r="I184" s="873"/>
      <c r="J184" s="873"/>
      <c r="K184" s="873"/>
      <c r="L184" s="874"/>
    </row>
    <row r="185" spans="2:14" ht="15.75" thickBot="1" x14ac:dyDescent="0.3">
      <c r="B185" s="910"/>
      <c r="C185" s="911"/>
      <c r="D185" s="911"/>
      <c r="E185" s="911"/>
      <c r="F185" s="911"/>
      <c r="G185" s="912"/>
      <c r="H185" s="875"/>
      <c r="I185" s="876"/>
      <c r="J185" s="876"/>
      <c r="K185" s="876"/>
      <c r="L185" s="877"/>
    </row>
    <row r="186" spans="2:14" ht="76.5" customHeight="1" thickBot="1" x14ac:dyDescent="0.3">
      <c r="B186" s="898" t="s">
        <v>1266</v>
      </c>
      <c r="C186" s="896"/>
      <c r="D186" s="896"/>
      <c r="E186" s="896"/>
      <c r="F186" s="896"/>
      <c r="G186" s="896"/>
      <c r="H186" s="896"/>
      <c r="I186" s="896"/>
      <c r="J186" s="896"/>
      <c r="K186" s="896"/>
      <c r="L186" s="897"/>
    </row>
    <row r="187" spans="2:14" x14ac:dyDescent="0.25">
      <c r="B187" s="730" t="s">
        <v>534</v>
      </c>
      <c r="C187" s="731"/>
      <c r="D187" s="731"/>
      <c r="E187" s="731"/>
      <c r="F187" s="731"/>
      <c r="G187" s="732"/>
      <c r="H187" s="730" t="s">
        <v>535</v>
      </c>
      <c r="I187" s="731"/>
      <c r="J187" s="731"/>
      <c r="K187" s="731"/>
      <c r="L187" s="732"/>
    </row>
    <row r="188" spans="2:14" x14ac:dyDescent="0.25">
      <c r="B188" s="730"/>
      <c r="C188" s="731"/>
      <c r="D188" s="731"/>
      <c r="E188" s="731"/>
      <c r="F188" s="731"/>
      <c r="G188" s="732"/>
      <c r="H188" s="730"/>
      <c r="I188" s="731"/>
      <c r="J188" s="731"/>
      <c r="K188" s="731"/>
      <c r="L188" s="732"/>
    </row>
    <row r="189" spans="2:14" x14ac:dyDescent="0.25">
      <c r="B189" s="730"/>
      <c r="C189" s="731"/>
      <c r="D189" s="731"/>
      <c r="E189" s="731"/>
      <c r="F189" s="731"/>
      <c r="G189" s="732"/>
      <c r="H189" s="730"/>
      <c r="I189" s="731"/>
      <c r="J189" s="731"/>
      <c r="K189" s="731"/>
      <c r="L189" s="732"/>
    </row>
    <row r="190" spans="2:14" x14ac:dyDescent="0.25">
      <c r="B190" s="730"/>
      <c r="C190" s="731"/>
      <c r="D190" s="731"/>
      <c r="E190" s="731"/>
      <c r="F190" s="731"/>
      <c r="G190" s="732"/>
      <c r="H190" s="730"/>
      <c r="I190" s="731"/>
      <c r="J190" s="731"/>
      <c r="K190" s="731"/>
      <c r="L190" s="732"/>
      <c r="N190" s="162"/>
    </row>
    <row r="191" spans="2:14" x14ac:dyDescent="0.25">
      <c r="B191" s="730"/>
      <c r="C191" s="731"/>
      <c r="D191" s="731"/>
      <c r="E191" s="731"/>
      <c r="F191" s="731"/>
      <c r="G191" s="732"/>
      <c r="H191" s="730"/>
      <c r="I191" s="731"/>
      <c r="J191" s="731"/>
      <c r="K191" s="731"/>
      <c r="L191" s="732"/>
    </row>
    <row r="192" spans="2:14" x14ac:dyDescent="0.25">
      <c r="B192" s="730"/>
      <c r="C192" s="731"/>
      <c r="D192" s="731"/>
      <c r="E192" s="731"/>
      <c r="F192" s="731"/>
      <c r="G192" s="732"/>
      <c r="H192" s="730"/>
      <c r="I192" s="731"/>
      <c r="J192" s="731"/>
      <c r="K192" s="731"/>
      <c r="L192" s="732"/>
      <c r="N192" s="162"/>
    </row>
    <row r="193" spans="2:14" x14ac:dyDescent="0.25">
      <c r="B193" s="730"/>
      <c r="C193" s="731"/>
      <c r="D193" s="731"/>
      <c r="E193" s="731"/>
      <c r="F193" s="731"/>
      <c r="G193" s="732"/>
      <c r="H193" s="730"/>
      <c r="I193" s="731"/>
      <c r="J193" s="731"/>
      <c r="K193" s="731"/>
      <c r="L193" s="732"/>
    </row>
    <row r="194" spans="2:14" x14ac:dyDescent="0.25">
      <c r="B194" s="730"/>
      <c r="C194" s="731"/>
      <c r="D194" s="731"/>
      <c r="E194" s="731"/>
      <c r="F194" s="731"/>
      <c r="G194" s="732"/>
      <c r="H194" s="730"/>
      <c r="I194" s="731"/>
      <c r="J194" s="731"/>
      <c r="K194" s="731"/>
      <c r="L194" s="732"/>
      <c r="N194" s="162"/>
    </row>
    <row r="195" spans="2:14" x14ac:dyDescent="0.25">
      <c r="B195" s="730"/>
      <c r="C195" s="731"/>
      <c r="D195" s="731"/>
      <c r="E195" s="731"/>
      <c r="F195" s="731"/>
      <c r="G195" s="732"/>
      <c r="H195" s="730"/>
      <c r="I195" s="731"/>
      <c r="J195" s="731"/>
      <c r="K195" s="731"/>
      <c r="L195" s="732"/>
      <c r="N195" s="162"/>
    </row>
    <row r="196" spans="2:14" x14ac:dyDescent="0.25">
      <c r="B196" s="730"/>
      <c r="C196" s="731"/>
      <c r="D196" s="731"/>
      <c r="E196" s="731"/>
      <c r="F196" s="731"/>
      <c r="G196" s="732"/>
      <c r="H196" s="730"/>
      <c r="I196" s="731"/>
      <c r="J196" s="731"/>
      <c r="K196" s="731"/>
      <c r="L196" s="732"/>
    </row>
    <row r="197" spans="2:14" x14ac:dyDescent="0.25">
      <c r="B197" s="730"/>
      <c r="C197" s="731"/>
      <c r="D197" s="731"/>
      <c r="E197" s="731"/>
      <c r="F197" s="731"/>
      <c r="G197" s="732"/>
      <c r="H197" s="730"/>
      <c r="I197" s="731"/>
      <c r="J197" s="731"/>
      <c r="K197" s="731"/>
      <c r="L197" s="732"/>
    </row>
    <row r="198" spans="2:14" x14ac:dyDescent="0.25">
      <c r="B198" s="730"/>
      <c r="C198" s="731"/>
      <c r="D198" s="731"/>
      <c r="E198" s="731"/>
      <c r="F198" s="731"/>
      <c r="G198" s="732"/>
      <c r="H198" s="730"/>
      <c r="I198" s="731"/>
      <c r="J198" s="731"/>
      <c r="K198" s="731"/>
      <c r="L198" s="732"/>
    </row>
    <row r="199" spans="2:14" x14ac:dyDescent="0.25">
      <c r="B199" s="730"/>
      <c r="C199" s="731"/>
      <c r="D199" s="731"/>
      <c r="E199" s="731"/>
      <c r="F199" s="731"/>
      <c r="G199" s="732"/>
      <c r="H199" s="730"/>
      <c r="I199" s="731"/>
      <c r="J199" s="731"/>
      <c r="K199" s="731"/>
      <c r="L199" s="732"/>
    </row>
    <row r="200" spans="2:14" x14ac:dyDescent="0.25">
      <c r="B200" s="730"/>
      <c r="C200" s="731"/>
      <c r="D200" s="731"/>
      <c r="E200" s="731"/>
      <c r="F200" s="731"/>
      <c r="G200" s="732"/>
      <c r="H200" s="730"/>
      <c r="I200" s="731"/>
      <c r="J200" s="731"/>
      <c r="K200" s="731"/>
      <c r="L200" s="732"/>
    </row>
    <row r="201" spans="2:14" x14ac:dyDescent="0.25">
      <c r="B201" s="907">
        <v>23</v>
      </c>
      <c r="C201" s="908"/>
      <c r="D201" s="908"/>
      <c r="E201" s="908"/>
      <c r="F201" s="908"/>
      <c r="G201" s="909"/>
      <c r="H201" s="872">
        <v>24</v>
      </c>
      <c r="I201" s="873"/>
      <c r="J201" s="873"/>
      <c r="K201" s="873"/>
      <c r="L201" s="874"/>
    </row>
    <row r="202" spans="2:14" ht="15.75" thickBot="1" x14ac:dyDescent="0.3">
      <c r="B202" s="910"/>
      <c r="C202" s="911"/>
      <c r="D202" s="911"/>
      <c r="E202" s="911"/>
      <c r="F202" s="911"/>
      <c r="G202" s="912"/>
      <c r="H202" s="875"/>
      <c r="I202" s="876"/>
      <c r="J202" s="876"/>
      <c r="K202" s="876"/>
      <c r="L202" s="877"/>
    </row>
    <row r="203" spans="2:14" ht="15" customHeight="1" x14ac:dyDescent="0.25">
      <c r="B203" s="730" t="s">
        <v>534</v>
      </c>
      <c r="C203" s="731"/>
      <c r="D203" s="731"/>
      <c r="E203" s="731"/>
      <c r="F203" s="731"/>
      <c r="G203" s="732"/>
      <c r="H203" s="745" t="s">
        <v>535</v>
      </c>
      <c r="I203" s="746"/>
      <c r="J203" s="746"/>
      <c r="K203" s="746"/>
      <c r="L203" s="747"/>
    </row>
    <row r="204" spans="2:14" ht="15" customHeight="1" x14ac:dyDescent="0.25">
      <c r="B204" s="730"/>
      <c r="C204" s="731"/>
      <c r="D204" s="731"/>
      <c r="E204" s="731"/>
      <c r="F204" s="731"/>
      <c r="G204" s="732"/>
      <c r="H204" s="730"/>
      <c r="I204" s="731"/>
      <c r="J204" s="731"/>
      <c r="K204" s="731"/>
      <c r="L204" s="732"/>
    </row>
    <row r="205" spans="2:14" ht="15" customHeight="1" x14ac:dyDescent="0.25">
      <c r="B205" s="730"/>
      <c r="C205" s="731"/>
      <c r="D205" s="731"/>
      <c r="E205" s="731"/>
      <c r="F205" s="731"/>
      <c r="G205" s="732"/>
      <c r="H205" s="730"/>
      <c r="I205" s="731"/>
      <c r="J205" s="731"/>
      <c r="K205" s="731"/>
      <c r="L205" s="732"/>
    </row>
    <row r="206" spans="2:14" ht="15" customHeight="1" x14ac:dyDescent="0.25">
      <c r="B206" s="730"/>
      <c r="C206" s="731"/>
      <c r="D206" s="731"/>
      <c r="E206" s="731"/>
      <c r="F206" s="731"/>
      <c r="G206" s="732"/>
      <c r="H206" s="730"/>
      <c r="I206" s="731"/>
      <c r="J206" s="731"/>
      <c r="K206" s="731"/>
      <c r="L206" s="732"/>
    </row>
    <row r="207" spans="2:14" ht="15" customHeight="1" x14ac:dyDescent="0.25">
      <c r="B207" s="730"/>
      <c r="C207" s="731"/>
      <c r="D207" s="731"/>
      <c r="E207" s="731"/>
      <c r="F207" s="731"/>
      <c r="G207" s="732"/>
      <c r="H207" s="730"/>
      <c r="I207" s="731"/>
      <c r="J207" s="731"/>
      <c r="K207" s="731"/>
      <c r="L207" s="732"/>
    </row>
    <row r="208" spans="2:14" ht="15" customHeight="1" x14ac:dyDescent="0.25">
      <c r="B208" s="730"/>
      <c r="C208" s="731"/>
      <c r="D208" s="731"/>
      <c r="E208" s="731"/>
      <c r="F208" s="731"/>
      <c r="G208" s="732"/>
      <c r="H208" s="730"/>
      <c r="I208" s="731"/>
      <c r="J208" s="731"/>
      <c r="K208" s="731"/>
      <c r="L208" s="732"/>
    </row>
    <row r="209" spans="2:12" ht="15" customHeight="1" x14ac:dyDescent="0.25">
      <c r="B209" s="730"/>
      <c r="C209" s="731"/>
      <c r="D209" s="731"/>
      <c r="E209" s="731"/>
      <c r="F209" s="731"/>
      <c r="G209" s="732"/>
      <c r="H209" s="730"/>
      <c r="I209" s="731"/>
      <c r="J209" s="731"/>
      <c r="K209" s="731"/>
      <c r="L209" s="732"/>
    </row>
    <row r="210" spans="2:12" ht="15" customHeight="1" x14ac:dyDescent="0.25">
      <c r="B210" s="730"/>
      <c r="C210" s="731"/>
      <c r="D210" s="731"/>
      <c r="E210" s="731"/>
      <c r="F210" s="731"/>
      <c r="G210" s="732"/>
      <c r="H210" s="730"/>
      <c r="I210" s="731"/>
      <c r="J210" s="731"/>
      <c r="K210" s="731"/>
      <c r="L210" s="732"/>
    </row>
    <row r="211" spans="2:12" ht="15" customHeight="1" x14ac:dyDescent="0.25">
      <c r="B211" s="730"/>
      <c r="C211" s="731"/>
      <c r="D211" s="731"/>
      <c r="E211" s="731"/>
      <c r="F211" s="731"/>
      <c r="G211" s="732"/>
      <c r="H211" s="730"/>
      <c r="I211" s="731"/>
      <c r="J211" s="731"/>
      <c r="K211" s="731"/>
      <c r="L211" s="732"/>
    </row>
    <row r="212" spans="2:12" ht="15" customHeight="1" x14ac:dyDescent="0.25">
      <c r="B212" s="730"/>
      <c r="C212" s="731"/>
      <c r="D212" s="731"/>
      <c r="E212" s="731"/>
      <c r="F212" s="731"/>
      <c r="G212" s="732"/>
      <c r="H212" s="730"/>
      <c r="I212" s="731"/>
      <c r="J212" s="731"/>
      <c r="K212" s="731"/>
      <c r="L212" s="732"/>
    </row>
    <row r="213" spans="2:12" ht="15" customHeight="1" x14ac:dyDescent="0.25">
      <c r="B213" s="730"/>
      <c r="C213" s="731"/>
      <c r="D213" s="731"/>
      <c r="E213" s="731"/>
      <c r="F213" s="731"/>
      <c r="G213" s="732"/>
      <c r="H213" s="730"/>
      <c r="I213" s="731"/>
      <c r="J213" s="731"/>
      <c r="K213" s="731"/>
      <c r="L213" s="732"/>
    </row>
    <row r="214" spans="2:12" ht="15" customHeight="1" x14ac:dyDescent="0.25">
      <c r="B214" s="730"/>
      <c r="C214" s="731"/>
      <c r="D214" s="731"/>
      <c r="E214" s="731"/>
      <c r="F214" s="731"/>
      <c r="G214" s="732"/>
      <c r="H214" s="730"/>
      <c r="I214" s="731"/>
      <c r="J214" s="731"/>
      <c r="K214" s="731"/>
      <c r="L214" s="732"/>
    </row>
    <row r="215" spans="2:12" ht="15" customHeight="1" x14ac:dyDescent="0.25">
      <c r="B215" s="730"/>
      <c r="C215" s="731"/>
      <c r="D215" s="731"/>
      <c r="E215" s="731"/>
      <c r="F215" s="731"/>
      <c r="G215" s="732"/>
      <c r="H215" s="730"/>
      <c r="I215" s="731"/>
      <c r="J215" s="731"/>
      <c r="K215" s="731"/>
      <c r="L215" s="732"/>
    </row>
    <row r="216" spans="2:12" ht="15" customHeight="1" x14ac:dyDescent="0.25">
      <c r="B216" s="730"/>
      <c r="C216" s="731"/>
      <c r="D216" s="731"/>
      <c r="E216" s="731"/>
      <c r="F216" s="731"/>
      <c r="G216" s="732"/>
      <c r="H216" s="730"/>
      <c r="I216" s="731"/>
      <c r="J216" s="731"/>
      <c r="K216" s="731"/>
      <c r="L216" s="732"/>
    </row>
    <row r="217" spans="2:12" x14ac:dyDescent="0.25">
      <c r="B217" s="907">
        <v>25</v>
      </c>
      <c r="C217" s="908"/>
      <c r="D217" s="908"/>
      <c r="E217" s="908"/>
      <c r="F217" s="908"/>
      <c r="G217" s="909"/>
      <c r="H217" s="872">
        <v>26</v>
      </c>
      <c r="I217" s="873"/>
      <c r="J217" s="873"/>
      <c r="K217" s="873"/>
      <c r="L217" s="874"/>
    </row>
    <row r="218" spans="2:12" ht="15.75" thickBot="1" x14ac:dyDescent="0.3">
      <c r="B218" s="910"/>
      <c r="C218" s="911"/>
      <c r="D218" s="911"/>
      <c r="E218" s="911"/>
      <c r="F218" s="911"/>
      <c r="G218" s="912"/>
      <c r="H218" s="875"/>
      <c r="I218" s="876"/>
      <c r="J218" s="876"/>
      <c r="K218" s="876"/>
      <c r="L218" s="877"/>
    </row>
    <row r="219" spans="2:12" x14ac:dyDescent="0.25">
      <c r="B219" s="730" t="s">
        <v>534</v>
      </c>
      <c r="C219" s="731"/>
      <c r="D219" s="731"/>
      <c r="E219" s="731"/>
      <c r="F219" s="731"/>
      <c r="G219" s="732"/>
      <c r="H219" s="730" t="s">
        <v>535</v>
      </c>
      <c r="I219" s="731"/>
      <c r="J219" s="731"/>
      <c r="K219" s="731"/>
      <c r="L219" s="732"/>
    </row>
    <row r="220" spans="2:12" x14ac:dyDescent="0.25">
      <c r="B220" s="730"/>
      <c r="C220" s="731"/>
      <c r="D220" s="731"/>
      <c r="E220" s="731"/>
      <c r="F220" s="731"/>
      <c r="G220" s="732"/>
      <c r="H220" s="730"/>
      <c r="I220" s="731"/>
      <c r="J220" s="731"/>
      <c r="K220" s="731"/>
      <c r="L220" s="732"/>
    </row>
    <row r="221" spans="2:12" x14ac:dyDescent="0.25">
      <c r="B221" s="730"/>
      <c r="C221" s="731"/>
      <c r="D221" s="731"/>
      <c r="E221" s="731"/>
      <c r="F221" s="731"/>
      <c r="G221" s="732"/>
      <c r="H221" s="730"/>
      <c r="I221" s="731"/>
      <c r="J221" s="731"/>
      <c r="K221" s="731"/>
      <c r="L221" s="732"/>
    </row>
    <row r="222" spans="2:12" x14ac:dyDescent="0.25">
      <c r="B222" s="730"/>
      <c r="C222" s="731"/>
      <c r="D222" s="731"/>
      <c r="E222" s="731"/>
      <c r="F222" s="731"/>
      <c r="G222" s="732"/>
      <c r="H222" s="730"/>
      <c r="I222" s="731"/>
      <c r="J222" s="731"/>
      <c r="K222" s="731"/>
      <c r="L222" s="732"/>
    </row>
    <row r="223" spans="2:12" x14ac:dyDescent="0.25">
      <c r="B223" s="730"/>
      <c r="C223" s="731"/>
      <c r="D223" s="731"/>
      <c r="E223" s="731"/>
      <c r="F223" s="731"/>
      <c r="G223" s="732"/>
      <c r="H223" s="730"/>
      <c r="I223" s="731"/>
      <c r="J223" s="731"/>
      <c r="K223" s="731"/>
      <c r="L223" s="732"/>
    </row>
    <row r="224" spans="2:12" x14ac:dyDescent="0.25">
      <c r="B224" s="730"/>
      <c r="C224" s="731"/>
      <c r="D224" s="731"/>
      <c r="E224" s="731"/>
      <c r="F224" s="731"/>
      <c r="G224" s="732"/>
      <c r="H224" s="730"/>
      <c r="I224" s="731"/>
      <c r="J224" s="731"/>
      <c r="K224" s="731"/>
      <c r="L224" s="732"/>
    </row>
    <row r="225" spans="2:12" x14ac:dyDescent="0.25">
      <c r="B225" s="730"/>
      <c r="C225" s="731"/>
      <c r="D225" s="731"/>
      <c r="E225" s="731"/>
      <c r="F225" s="731"/>
      <c r="G225" s="732"/>
      <c r="H225" s="730"/>
      <c r="I225" s="731"/>
      <c r="J225" s="731"/>
      <c r="K225" s="731"/>
      <c r="L225" s="732"/>
    </row>
    <row r="226" spans="2:12" x14ac:dyDescent="0.25">
      <c r="B226" s="730"/>
      <c r="C226" s="731"/>
      <c r="D226" s="731"/>
      <c r="E226" s="731"/>
      <c r="F226" s="731"/>
      <c r="G226" s="732"/>
      <c r="H226" s="730"/>
      <c r="I226" s="731"/>
      <c r="J226" s="731"/>
      <c r="K226" s="731"/>
      <c r="L226" s="732"/>
    </row>
    <row r="227" spans="2:12" x14ac:dyDescent="0.25">
      <c r="B227" s="730"/>
      <c r="C227" s="731"/>
      <c r="D227" s="731"/>
      <c r="E227" s="731"/>
      <c r="F227" s="731"/>
      <c r="G227" s="732"/>
      <c r="H227" s="730"/>
      <c r="I227" s="731"/>
      <c r="J227" s="731"/>
      <c r="K227" s="731"/>
      <c r="L227" s="732"/>
    </row>
    <row r="228" spans="2:12" x14ac:dyDescent="0.25">
      <c r="B228" s="730"/>
      <c r="C228" s="731"/>
      <c r="D228" s="731"/>
      <c r="E228" s="731"/>
      <c r="F228" s="731"/>
      <c r="G228" s="732"/>
      <c r="H228" s="730"/>
      <c r="I228" s="731"/>
      <c r="J228" s="731"/>
      <c r="K228" s="731"/>
      <c r="L228" s="732"/>
    </row>
    <row r="229" spans="2:12" x14ac:dyDescent="0.25">
      <c r="B229" s="730"/>
      <c r="C229" s="731"/>
      <c r="D229" s="731"/>
      <c r="E229" s="731"/>
      <c r="F229" s="731"/>
      <c r="G229" s="732"/>
      <c r="H229" s="730"/>
      <c r="I229" s="731"/>
      <c r="J229" s="731"/>
      <c r="K229" s="731"/>
      <c r="L229" s="732"/>
    </row>
    <row r="230" spans="2:12" x14ac:dyDescent="0.25">
      <c r="B230" s="730"/>
      <c r="C230" s="731"/>
      <c r="D230" s="731"/>
      <c r="E230" s="731"/>
      <c r="F230" s="731"/>
      <c r="G230" s="732"/>
      <c r="H230" s="730"/>
      <c r="I230" s="731"/>
      <c r="J230" s="731"/>
      <c r="K230" s="731"/>
      <c r="L230" s="732"/>
    </row>
    <row r="231" spans="2:12" x14ac:dyDescent="0.25">
      <c r="B231" s="730"/>
      <c r="C231" s="731"/>
      <c r="D231" s="731"/>
      <c r="E231" s="731"/>
      <c r="F231" s="731"/>
      <c r="G231" s="732"/>
      <c r="H231" s="730"/>
      <c r="I231" s="731"/>
      <c r="J231" s="731"/>
      <c r="K231" s="731"/>
      <c r="L231" s="732"/>
    </row>
    <row r="232" spans="2:12" x14ac:dyDescent="0.25">
      <c r="B232" s="730"/>
      <c r="C232" s="731"/>
      <c r="D232" s="731"/>
      <c r="E232" s="731"/>
      <c r="F232" s="731"/>
      <c r="G232" s="732"/>
      <c r="H232" s="730"/>
      <c r="I232" s="731"/>
      <c r="J232" s="731"/>
      <c r="K232" s="731"/>
      <c r="L232" s="732"/>
    </row>
    <row r="233" spans="2:12" x14ac:dyDescent="0.25">
      <c r="B233" s="907">
        <v>27</v>
      </c>
      <c r="C233" s="908"/>
      <c r="D233" s="908"/>
      <c r="E233" s="908"/>
      <c r="F233" s="908"/>
      <c r="G233" s="909"/>
      <c r="H233" s="872">
        <v>28</v>
      </c>
      <c r="I233" s="873"/>
      <c r="J233" s="873"/>
      <c r="K233" s="873"/>
      <c r="L233" s="874"/>
    </row>
    <row r="234" spans="2:12" ht="16.5" customHeight="1" thickBot="1" x14ac:dyDescent="0.3">
      <c r="B234" s="910"/>
      <c r="C234" s="911"/>
      <c r="D234" s="911"/>
      <c r="E234" s="911"/>
      <c r="F234" s="911"/>
      <c r="G234" s="912"/>
      <c r="H234" s="875"/>
      <c r="I234" s="876"/>
      <c r="J234" s="876"/>
      <c r="K234" s="876"/>
      <c r="L234" s="877"/>
    </row>
    <row r="235" spans="2:12" ht="81.75" customHeight="1" thickBot="1" x14ac:dyDescent="0.3">
      <c r="B235" s="898" t="s">
        <v>1267</v>
      </c>
      <c r="C235" s="896"/>
      <c r="D235" s="896"/>
      <c r="E235" s="896"/>
      <c r="F235" s="896"/>
      <c r="G235" s="896"/>
      <c r="H235" s="896"/>
      <c r="I235" s="896"/>
      <c r="J235" s="896"/>
      <c r="K235" s="896"/>
      <c r="L235" s="897"/>
    </row>
  </sheetData>
  <mergeCells count="72">
    <mergeCell ref="B235:L235"/>
    <mergeCell ref="B217:G218"/>
    <mergeCell ref="H217:L218"/>
    <mergeCell ref="B219:G232"/>
    <mergeCell ref="H219:L232"/>
    <mergeCell ref="B233:G234"/>
    <mergeCell ref="H233:L234"/>
    <mergeCell ref="B203:G216"/>
    <mergeCell ref="H203:L216"/>
    <mergeCell ref="B168:G169"/>
    <mergeCell ref="H168:L169"/>
    <mergeCell ref="B170:G183"/>
    <mergeCell ref="H170:L183"/>
    <mergeCell ref="B184:G185"/>
    <mergeCell ref="H184:L185"/>
    <mergeCell ref="B186:L186"/>
    <mergeCell ref="B187:G200"/>
    <mergeCell ref="H187:L200"/>
    <mergeCell ref="B201:G202"/>
    <mergeCell ref="H201:L202"/>
    <mergeCell ref="B138:G151"/>
    <mergeCell ref="H138:L151"/>
    <mergeCell ref="B152:G153"/>
    <mergeCell ref="H152:L153"/>
    <mergeCell ref="B154:G167"/>
    <mergeCell ref="H154:L167"/>
    <mergeCell ref="B136:G137"/>
    <mergeCell ref="H136:L137"/>
    <mergeCell ref="B88:G101"/>
    <mergeCell ref="H88:L101"/>
    <mergeCell ref="B102:G103"/>
    <mergeCell ref="H102:L103"/>
    <mergeCell ref="B104:L104"/>
    <mergeCell ref="B105:G118"/>
    <mergeCell ref="H105:L118"/>
    <mergeCell ref="B119:G120"/>
    <mergeCell ref="H119:L120"/>
    <mergeCell ref="B121:L121"/>
    <mergeCell ref="B122:G135"/>
    <mergeCell ref="H122:L135"/>
    <mergeCell ref="B70:G71"/>
    <mergeCell ref="H70:L71"/>
    <mergeCell ref="B72:G85"/>
    <mergeCell ref="H72:L85"/>
    <mergeCell ref="B86:G87"/>
    <mergeCell ref="H86:L87"/>
    <mergeCell ref="B56:G69"/>
    <mergeCell ref="H56:L69"/>
    <mergeCell ref="B21:G22"/>
    <mergeCell ref="H21:L22"/>
    <mergeCell ref="B23:G36"/>
    <mergeCell ref="H23:L36"/>
    <mergeCell ref="B37:G38"/>
    <mergeCell ref="H37:L38"/>
    <mergeCell ref="B39:G52"/>
    <mergeCell ref="H39:L52"/>
    <mergeCell ref="B53:G54"/>
    <mergeCell ref="H53:L54"/>
    <mergeCell ref="B55:L55"/>
    <mergeCell ref="B5:G5"/>
    <mergeCell ref="H5:I5"/>
    <mergeCell ref="K5:L5"/>
    <mergeCell ref="B6:L6"/>
    <mergeCell ref="B7:G20"/>
    <mergeCell ref="H7:L20"/>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18</vt:i4>
      </vt:variant>
    </vt:vector>
  </HeadingPairs>
  <TitlesOfParts>
    <vt:vector size="31"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Reg fot ambien PAGA UF1 y 2,1</vt:lpstr>
      <vt:lpstr>Reg fot ambien PAGA OyM</vt:lpstr>
      <vt:lpstr>FINANCIERO!Área_de_impresión</vt:lpstr>
      <vt:lpstr>Predial!Área_de_impresión</vt:lpstr>
      <vt:lpstr>'Reg fot ambien PAGA OyM'!Área_de_impresión</vt:lpstr>
      <vt:lpstr>'Reg fot ambien PAGA UF1 y 2,1'!Área_de_impresión</vt:lpstr>
      <vt:lpstr>'Reg fotográfico ambiental UF1y3'!Área_de_impresión</vt:lpstr>
      <vt:lpstr>'Registro fotográfico OyM'!Área_de_impresión</vt:lpstr>
      <vt:lpstr>'Registro fotográfico redes'!Área_de_impresión</vt:lpstr>
      <vt:lpstr>'Registro fotográfico social'!Área_de_impresión</vt:lpstr>
      <vt:lpstr>'Registro fotográfico técnico'!Área_de_impresión</vt:lpstr>
      <vt:lpstr>'Registro fotográfico túnel'!Área_de_impresión</vt:lpstr>
      <vt:lpstr>'Reg fot ambien PAGA OyM'!Títulos_a_imprimir</vt:lpstr>
      <vt:lpstr>'Reg fot ambien PAGA UF1 y 2,1'!Títulos_a_imprimir</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2020-10-30T20:50:00Z</dcterms:modified>
</cp:coreProperties>
</file>